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comments/comment1.xml" ContentType="application/vnd.openxmlformats-officedocument.spreadsheetml.comment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comments/comment2.xml" ContentType="application/vnd.openxmlformats-officedocument.spreadsheetml.comments+xml"/>
  <Override PartName="/xl/worksheets/sheet4.xml" ContentType="application/vnd.openxmlformats-officedocument.spreadsheetml.worksheet+xml"/>
  <Override PartName="/xl/drawings/drawing2.xml" ContentType="application/vnd.openxmlformats-officedocument.drawing+xml"/>
  <Override PartName="/xl/comments/comment3.xml" ContentType="application/vnd.openxmlformats-officedocument.spreadsheetml.comments+xml"/>
  <Override PartName="/xl/worksheets/sheet5.xml" ContentType="application/vnd.openxmlformats-officedocument.spreadsheetml.worksheet+xml"/>
  <Override PartName="/xl/worksheets/sheet6.xml" ContentType="application/vnd.openxmlformats-officedocument.spreadsheetml.worksheet+xml"/>
  <Override PartName="/xl/comments/comment4.xml" ContentType="application/vnd.openxmlformats-officedocument.spreadsheetml.comments+xml"/>
  <Override PartName="/xl/worksheets/sheet7.xml" ContentType="application/vnd.openxmlformats-officedocument.spreadsheetml.worksheet+xml"/>
  <Override PartName="/xl/comments/comment5.xml" ContentType="application/vnd.openxmlformats-officedocument.spreadsheetml.comments+xml"/>
  <Override PartName="/xl/worksheets/sheet8.xml" ContentType="application/vnd.openxmlformats-officedocument.spreadsheetml.worksheet+xml"/>
  <Override PartName="/xl/drawings/drawing3.xml" ContentType="application/vnd.openxmlformats-officedocument.drawing+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drawings/drawing4.xml" ContentType="application/vnd.openxmlformats-officedocument.drawing+xml"/>
  <Override PartName="/xl/worksheets/sheet13.xml" ContentType="application/vnd.openxmlformats-officedocument.spreadsheetml.worksheet+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사용법" sheetId="1" state="visible" r:id="rId1"/>
    <sheet xmlns:r="http://schemas.openxmlformats.org/officeDocument/2006/relationships" name="최신분기_요약" sheetId="2" state="visible" r:id="rId2"/>
    <sheet xmlns:r="http://schemas.openxmlformats.org/officeDocument/2006/relationships" name="SCHD_배당" sheetId="3" state="visible" r:id="rId3"/>
    <sheet xmlns:r="http://schemas.openxmlformats.org/officeDocument/2006/relationships" name="연도별" sheetId="4" state="visible" r:id="rId4"/>
    <sheet xmlns:r="http://schemas.openxmlformats.org/officeDocument/2006/relationships" name="분기표" sheetId="5" state="visible" r:id="rId5"/>
    <sheet xmlns:r="http://schemas.openxmlformats.org/officeDocument/2006/relationships" name="국내SCHD형_분배" sheetId="6" state="visible" r:id="rId6"/>
    <sheet xmlns:r="http://schemas.openxmlformats.org/officeDocument/2006/relationships" name="국내SCHD형_비교" sheetId="7" state="visible" r:id="rId7"/>
    <sheet xmlns:r="http://schemas.openxmlformats.org/officeDocument/2006/relationships" name="구성종목" sheetId="8" state="visible" r:id="rId8"/>
    <sheet xmlns:r="http://schemas.openxmlformats.org/officeDocument/2006/relationships" name="월별_비중" sheetId="9" state="visible" r:id="rId9"/>
    <sheet xmlns:r="http://schemas.openxmlformats.org/officeDocument/2006/relationships" name="월별_섹터" sheetId="10" state="visible" r:id="rId10"/>
    <sheet xmlns:r="http://schemas.openxmlformats.org/officeDocument/2006/relationships" name="리밸런싱" sheetId="11" state="visible" r:id="rId11"/>
    <sheet xmlns:r="http://schemas.openxmlformats.org/officeDocument/2006/relationships" name="주가_월별" sheetId="12" state="visible" r:id="rId12"/>
    <sheet xmlns:r="http://schemas.openxmlformats.org/officeDocument/2006/relationships" name="차트데이터" sheetId="13" state="visible" r:id="rId13"/>
  </sheets>
  <definedNames/>
  <calcPr calcId="124519" fullCalcOnLoad="1"/>
</workbook>
</file>

<file path=xl/styles.xml><?xml version="1.0" encoding="utf-8"?>
<styleSheet xmlns="http://schemas.openxmlformats.org/spreadsheetml/2006/main">
  <numFmts count="16">
    <numFmt numFmtId="164" formatCode="0.0%"/>
    <numFmt numFmtId="165" formatCode="&quot;Q&quot;0"/>
    <numFmt numFmtId="166" formatCode="yyyy-mm-dd"/>
    <numFmt numFmtId="167" formatCode="$0.0000"/>
    <numFmt numFmtId="168" formatCode="$0.00"/>
    <numFmt numFmtId="169" formatCode="#,##0.0"/>
    <numFmt numFmtId="170" formatCode="$0.0000;-$0.0000;-"/>
    <numFmt numFmtId="171" formatCode="0.00%;-0.00%;-"/>
    <numFmt numFmtId="172" formatCode="#,##0.0&quot;원&quot;;-#,##0.0&quot;원&quot;;-"/>
    <numFmt numFmtId="173" formatCode="0&quot;년&quot;"/>
    <numFmt numFmtId="174" formatCode="0.0000%"/>
    <numFmt numFmtId="175" formatCode="#,##0&quot;원&quot;;-#,##0&quot;원&quot;;-"/>
    <numFmt numFmtId="176" formatCode="+0.00%;-0.00%;0.00%"/>
    <numFmt numFmtId="177" formatCode="#,##0.0&quot;원&quot;"/>
    <numFmt numFmtId="178" formatCode="0&quot;년 연속&quot;"/>
    <numFmt numFmtId="179" formatCode="0.0000"/>
  </numFmts>
  <fonts count="9">
    <font>
      <name val="Calibri"/>
      <family val="2"/>
      <color theme="1"/>
      <sz val="11"/>
      <scheme val="minor"/>
    </font>
    <font>
      <name val="맑은 고딕"/>
      <b val="1"/>
      <color rgb="001F2A44"/>
      <sz val="14"/>
    </font>
    <font>
      <name val="맑은 고딕"/>
      <color rgb="00666666"/>
      <sz val="9"/>
    </font>
    <font>
      <name val="맑은 고딕"/>
      <b val="1"/>
      <sz val="10"/>
    </font>
    <font>
      <name val="맑은 고딕"/>
      <sz val="10"/>
    </font>
    <font>
      <name val="맑은 고딕"/>
      <color rgb="000000FF"/>
      <sz val="10"/>
    </font>
    <font>
      <name val="맑은 고딕"/>
      <color rgb="00000000"/>
      <sz val="10"/>
    </font>
    <font>
      <name val="맑은 고딕"/>
      <b val="1"/>
      <color rgb="00FFFFFF"/>
      <sz val="10"/>
    </font>
    <font>
      <name val="맑은 고딕"/>
      <b val="1"/>
      <color rgb="001F2A44"/>
      <sz val="11"/>
    </font>
  </fonts>
  <fills count="8">
    <fill>
      <patternFill/>
    </fill>
    <fill>
      <patternFill patternType="gray125"/>
    </fill>
    <fill>
      <patternFill patternType="solid">
        <fgColor rgb="00FFFF00"/>
      </patternFill>
    </fill>
    <fill>
      <patternFill patternType="solid">
        <fgColor rgb="00FFF9DB"/>
      </patternFill>
    </fill>
    <fill>
      <patternFill patternType="solid">
        <fgColor rgb="001F2A44"/>
      </patternFill>
    </fill>
    <fill>
      <patternFill patternType="solid">
        <fgColor rgb="00FBEFDF"/>
      </patternFill>
    </fill>
    <fill>
      <patternFill patternType="solid">
        <fgColor rgb="005E6E78"/>
      </patternFill>
    </fill>
    <fill>
      <patternFill patternType="solid">
        <fgColor rgb="00F4F6FA"/>
      </patternFill>
    </fill>
  </fills>
  <borders count="2">
    <border>
      <left/>
      <right/>
      <top/>
      <bottom/>
      <diagonal/>
    </border>
    <border>
      <bottom style="thin">
        <color rgb="00D0D5DD"/>
      </bottom>
    </border>
  </borders>
  <cellStyleXfs count="1">
    <xf numFmtId="0" fontId="0" fillId="0" borderId="0"/>
  </cellStyleXfs>
  <cellXfs count="79">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4" fillId="0" borderId="0" pivotButton="0" quotePrefix="0" xfId="0"/>
    <xf numFmtId="164" fontId="5" fillId="2" borderId="0" applyAlignment="1" pivotButton="0" quotePrefix="0" xfId="0">
      <alignment horizontal="left"/>
    </xf>
    <xf numFmtId="0" fontId="5" fillId="3" borderId="0" pivotButton="0" quotePrefix="0" xfId="0"/>
    <xf numFmtId="0" fontId="6" fillId="0" borderId="0" pivotButton="0" quotePrefix="0" xfId="0"/>
    <xf numFmtId="0" fontId="5" fillId="2" borderId="0" pivotButton="0" quotePrefix="0" xfId="0"/>
    <xf numFmtId="0" fontId="4" fillId="0" borderId="0" applyAlignment="1" pivotButton="0" quotePrefix="0" xfId="0">
      <alignment vertical="top" wrapText="1"/>
    </xf>
    <xf numFmtId="0" fontId="4" fillId="0" borderId="0" applyAlignment="1" pivotButton="0" quotePrefix="0" xfId="0">
      <alignment wrapText="1"/>
    </xf>
    <xf numFmtId="0" fontId="8" fillId="0" borderId="0" pivotButton="0" quotePrefix="0" xfId="0"/>
    <xf numFmtId="0" fontId="4" fillId="0" borderId="1" pivotButton="0" quotePrefix="0" xfId="0"/>
    <xf numFmtId="1" fontId="6" fillId="0" borderId="1" applyAlignment="1" pivotButton="0" quotePrefix="0" xfId="0">
      <alignment horizontal="right" vertical="center"/>
    </xf>
    <xf numFmtId="165" fontId="6" fillId="0" borderId="1" applyAlignment="1" pivotButton="0" quotePrefix="0" xfId="0">
      <alignment horizontal="right" vertical="center"/>
    </xf>
    <xf numFmtId="166" fontId="6" fillId="0" borderId="1" applyAlignment="1" pivotButton="0" quotePrefix="0" xfId="0">
      <alignment horizontal="right" vertical="center"/>
    </xf>
    <xf numFmtId="170" fontId="6" fillId="0" borderId="1" applyAlignment="1" pivotButton="0" quotePrefix="0" xfId="0">
      <alignment horizontal="right" vertical="center"/>
    </xf>
    <xf numFmtId="176" fontId="6" fillId="0" borderId="1" applyAlignment="1" pivotButton="0" quotePrefix="0" xfId="0">
      <alignment horizontal="right" vertical="center"/>
    </xf>
    <xf numFmtId="168" fontId="6" fillId="0" borderId="1" applyAlignment="1" pivotButton="0" quotePrefix="0" xfId="0">
      <alignment horizontal="right" vertical="center"/>
    </xf>
    <xf numFmtId="171" fontId="6" fillId="0" borderId="1" applyAlignment="1" pivotButton="0" quotePrefix="0" xfId="0">
      <alignment horizontal="right" vertical="center"/>
    </xf>
    <xf numFmtId="177" fontId="6" fillId="0" borderId="1" applyAlignment="1" pivotButton="0" quotePrefix="0" xfId="0">
      <alignment horizontal="right" vertical="center"/>
    </xf>
    <xf numFmtId="172" fontId="6" fillId="0" borderId="1" applyAlignment="1" pivotButton="0" quotePrefix="0" xfId="0">
      <alignment horizontal="right" vertical="center"/>
    </xf>
    <xf numFmtId="178" fontId="6" fillId="0" borderId="1" applyAlignment="1" pivotButton="0" quotePrefix="0" xfId="0">
      <alignment horizontal="right" vertical="center"/>
    </xf>
    <xf numFmtId="0" fontId="7" fillId="4" borderId="0" applyAlignment="1" pivotButton="0" quotePrefix="0" xfId="0">
      <alignment horizontal="center" vertical="center" wrapText="1"/>
    </xf>
    <xf numFmtId="1" fontId="6" fillId="0" borderId="1" applyAlignment="1" pivotButton="0" quotePrefix="0" xfId="0">
      <alignment horizontal="center"/>
    </xf>
    <xf numFmtId="165" fontId="6" fillId="0" borderId="1" applyAlignment="1" pivotButton="0" quotePrefix="0" xfId="0">
      <alignment horizontal="center"/>
    </xf>
    <xf numFmtId="166" fontId="5" fillId="3" borderId="1" pivotButton="0" quotePrefix="0" xfId="0"/>
    <xf numFmtId="167" fontId="5" fillId="3" borderId="1" pivotButton="0" quotePrefix="0" xfId="0"/>
    <xf numFmtId="170" fontId="6" fillId="0" borderId="1" pivotButton="0" quotePrefix="0" xfId="0"/>
    <xf numFmtId="171" fontId="6" fillId="0" borderId="1" pivotButton="0" quotePrefix="0" xfId="0"/>
    <xf numFmtId="168" fontId="5" fillId="3" borderId="1" pivotButton="0" quotePrefix="0" xfId="0"/>
    <xf numFmtId="169" fontId="5" fillId="3" borderId="1" pivotButton="0" quotePrefix="0" xfId="0"/>
    <xf numFmtId="172" fontId="6" fillId="0" borderId="1" pivotButton="0" quotePrefix="0" xfId="0"/>
    <xf numFmtId="0" fontId="5" fillId="3" borderId="1" pivotButton="0" quotePrefix="0" xfId="0"/>
    <xf numFmtId="0" fontId="7" fillId="6" borderId="0" applyAlignment="1" pivotButton="0" quotePrefix="0" xfId="0">
      <alignment horizontal="center" vertical="center" wrapText="1"/>
    </xf>
    <xf numFmtId="0" fontId="6" fillId="0" borderId="1" applyAlignment="1" pivotButton="0" quotePrefix="0" xfId="0">
      <alignment horizontal="center"/>
    </xf>
    <xf numFmtId="170" fontId="6" fillId="5" borderId="1" pivotButton="0" quotePrefix="0" xfId="0"/>
    <xf numFmtId="171" fontId="6" fillId="5" borderId="1" pivotButton="0" quotePrefix="0" xfId="0"/>
    <xf numFmtId="170" fontId="2" fillId="0" borderId="0" pivotButton="0" quotePrefix="0" xfId="0"/>
    <xf numFmtId="171" fontId="2" fillId="0" borderId="0" pivotButton="0" quotePrefix="0" xfId="0"/>
    <xf numFmtId="1" fontId="6" fillId="0" borderId="0" pivotButton="0" quotePrefix="0" xfId="0"/>
    <xf numFmtId="170" fontId="6" fillId="0" borderId="0" pivotButton="0" quotePrefix="0" xfId="0"/>
    <xf numFmtId="171" fontId="6" fillId="0" borderId="0" pivotButton="0" quotePrefix="0" xfId="0"/>
    <xf numFmtId="173" fontId="6" fillId="0" borderId="0" pivotButton="0" quotePrefix="0" xfId="0"/>
    <xf numFmtId="0" fontId="7" fillId="0" borderId="0" applyAlignment="1" pivotButton="0" quotePrefix="0" xfId="0">
      <alignment horizontal="center" vertical="center" wrapText="1"/>
    </xf>
    <xf numFmtId="0" fontId="6" fillId="0" borderId="1" pivotButton="0" quotePrefix="0" xfId="0"/>
    <xf numFmtId="49" fontId="5" fillId="3" borderId="1" pivotButton="0" quotePrefix="0" xfId="0"/>
    <xf numFmtId="3" fontId="5" fillId="3" borderId="1" pivotButton="0" quotePrefix="0" xfId="0"/>
    <xf numFmtId="10" fontId="5" fillId="3" borderId="1" pivotButton="0" quotePrefix="0" xfId="0"/>
    <xf numFmtId="166" fontId="5" fillId="2" borderId="0" pivotButton="0" quotePrefix="0" xfId="0"/>
    <xf numFmtId="49" fontId="4" fillId="0" borderId="1" pivotButton="0" quotePrefix="0" xfId="0"/>
    <xf numFmtId="174" fontId="5" fillId="3" borderId="1" pivotButton="0" quotePrefix="0" xfId="0"/>
    <xf numFmtId="166" fontId="6" fillId="0" borderId="1" pivotButton="0" quotePrefix="0" xfId="0"/>
    <xf numFmtId="175" fontId="6" fillId="0" borderId="1" pivotButton="0" quotePrefix="0" xfId="0"/>
    <xf numFmtId="0" fontId="3" fillId="0" borderId="1" pivotButton="0" quotePrefix="0" xfId="0"/>
    <xf numFmtId="0" fontId="0" fillId="0" borderId="1" pivotButton="0" quotePrefix="0" xfId="0"/>
    <xf numFmtId="166" fontId="0" fillId="0" borderId="1" pivotButton="0" quotePrefix="0" xfId="0"/>
    <xf numFmtId="170" fontId="0" fillId="0" borderId="1" pivotButton="0" quotePrefix="0" xfId="0"/>
    <xf numFmtId="171" fontId="0" fillId="0" borderId="1" pivotButton="0" quotePrefix="0" xfId="0"/>
    <xf numFmtId="0" fontId="0" fillId="0" borderId="1" applyAlignment="1" pivotButton="0" quotePrefix="0" xfId="0">
      <alignment horizontal="center"/>
    </xf>
    <xf numFmtId="10" fontId="6" fillId="0" borderId="1" pivotButton="0" quotePrefix="0" xfId="0"/>
    <xf numFmtId="10" fontId="5" fillId="3" borderId="0" pivotButton="0" quotePrefix="0" xfId="0"/>
    <xf numFmtId="10" fontId="0" fillId="0" borderId="0" pivotButton="0" quotePrefix="0" xfId="0"/>
    <xf numFmtId="10" fontId="3" fillId="0" borderId="0" pivotButton="0" quotePrefix="0" xfId="0"/>
    <xf numFmtId="1" fontId="0" fillId="0" borderId="0" pivotButton="0" quotePrefix="0" xfId="0"/>
    <xf numFmtId="10" fontId="5" fillId="0" borderId="0" pivotButton="0" quotePrefix="0" xfId="0"/>
    <xf numFmtId="0" fontId="4" fillId="7" borderId="0" pivotButton="0" quotePrefix="0" xfId="0"/>
    <xf numFmtId="0" fontId="0" fillId="7" borderId="0" pivotButton="0" quotePrefix="0" xfId="0"/>
    <xf numFmtId="10" fontId="5" fillId="7" borderId="0" pivotButton="0" quotePrefix="0" xfId="0"/>
    <xf numFmtId="0" fontId="2" fillId="0" borderId="1" pivotButton="0" quotePrefix="0" xfId="0"/>
    <xf numFmtId="10" fontId="5" fillId="0" borderId="1" pivotButton="0" quotePrefix="0" xfId="0"/>
    <xf numFmtId="166" fontId="4" fillId="0" borderId="1" pivotButton="0" quotePrefix="0" xfId="0"/>
    <xf numFmtId="0" fontId="4" fillId="0" borderId="1" applyAlignment="1" pivotButton="0" quotePrefix="0" xfId="0">
      <alignment vertical="top" wrapText="1"/>
    </xf>
    <xf numFmtId="166" fontId="4" fillId="7" borderId="1" pivotButton="0" quotePrefix="0" xfId="0"/>
    <xf numFmtId="0" fontId="4" fillId="7" borderId="1" pivotButton="0" quotePrefix="0" xfId="0"/>
    <xf numFmtId="0" fontId="4" fillId="7" borderId="1" applyAlignment="1" pivotButton="0" quotePrefix="0" xfId="0">
      <alignment vertical="top" wrapText="1"/>
    </xf>
    <xf numFmtId="168" fontId="5" fillId="0" borderId="1" pivotButton="0" quotePrefix="0" xfId="0"/>
    <xf numFmtId="179" fontId="5" fillId="0" borderId="1" pivotButton="0" quotePrefix="0" xfId="0"/>
    <xf numFmtId="165" fontId="6" fillId="0" borderId="1"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styles" Target="styles.xml" Id="rId14"/><Relationship Type="http://schemas.openxmlformats.org/officeDocument/2006/relationships/theme" Target="theme/theme1.xml" Id="rId15"/></Relationships>
</file>

<file path=xl/charts/chart1.xml><?xml version="1.0" encoding="utf-8"?>
<chartSpace xmlns="http://schemas.openxmlformats.org/drawingml/2006/chart">
  <chart>
    <title>
      <tx>
        <rich>
          <a:bodyPr xmlns:a="http://schemas.openxmlformats.org/drawingml/2006/main"/>
          <a:p xmlns:a="http://schemas.openxmlformats.org/drawingml/2006/main">
            <a:pPr>
              <a:defRPr/>
            </a:pPr>
            <a:r>
              <a:t>SCHD 분기 배당 (USD) · 진한색 확정 / 연한색 예상 / 점선 전체 평균</a:t>
            </a:r>
          </a:p>
        </rich>
      </tx>
    </title>
    <plotArea>
      <barChart>
        <barDir val="col"/>
        <grouping val="clustered"/>
        <ser>
          <idx val="0"/>
          <order val="0"/>
          <tx>
            <strRef>
              <f>'차트데이터'!D1</f>
            </strRef>
          </tx>
          <spPr>
            <a:solidFill xmlns:a="http://schemas.openxmlformats.org/drawingml/2006/main">
              <a:srgbClr val="C98A3A"/>
            </a:solidFill>
            <a:ln xmlns:a="http://schemas.openxmlformats.org/drawingml/2006/main">
              <a:solidFill>
                <a:srgbClr val="C98A3A"/>
              </a:solidFill>
              <a:prstDash val="solid"/>
            </a:ln>
          </spPr>
          <cat>
            <numRef>
              <f>'차트데이터'!$C$2:$C$61</f>
            </numRef>
          </cat>
          <val>
            <numRef>
              <f>'차트데이터'!$D$2:$D$61</f>
            </numRef>
          </val>
        </ser>
        <ser>
          <idx val="1"/>
          <order val="1"/>
          <tx>
            <strRef>
              <f>'차트데이터'!E1</f>
            </strRef>
          </tx>
          <spPr>
            <a:solidFill xmlns:a="http://schemas.openxmlformats.org/drawingml/2006/main">
              <a:srgbClr val="F1D9B5"/>
            </a:solidFill>
            <a:ln xmlns:a="http://schemas.openxmlformats.org/drawingml/2006/main">
              <a:solidFill>
                <a:srgbClr val="A8661B"/>
              </a:solidFill>
              <a:prstDash val="dash"/>
            </a:ln>
          </spPr>
          <cat>
            <numRef>
              <f>'차트데이터'!$C$2:$C$61</f>
            </numRef>
          </cat>
          <val>
            <numRef>
              <f>'차트데이터'!$E$2:$E$61</f>
            </numRef>
          </val>
        </ser>
        <gapWidth val="40"/>
        <overlap val="100"/>
        <axId val="10"/>
        <axId val="100"/>
      </barChart>
      <lineChart>
        <grouping val="standard"/>
        <ser>
          <idx val="2"/>
          <order val="2"/>
          <tx>
            <strRef>
              <f>'차트데이터'!F1</f>
            </strRef>
          </tx>
          <spPr>
            <a:ln xmlns:a="http://schemas.openxmlformats.org/drawingml/2006/main" w="22000">
              <a:solidFill>
                <a:srgbClr val="2F5D8A"/>
              </a:solidFill>
              <a:prstDash val="dash"/>
            </a:ln>
          </spPr>
          <marker>
            <symbol val="none"/>
            <spPr>
              <a:ln xmlns:a="http://schemas.openxmlformats.org/drawingml/2006/main">
                <a:prstDash val="solid"/>
              </a:ln>
            </spPr>
          </marker>
          <cat>
            <numRef>
              <f>'차트데이터'!$C$2:$C$61</f>
            </numRef>
          </cat>
          <val>
            <numRef>
              <f>'차트데이터'!$F$2:$F$61</f>
            </numRef>
          </val>
          <smooth val="0"/>
        </ser>
        <axId val="10"/>
        <axId val="100"/>
      </lineChart>
      <catAx>
        <axId val="10"/>
        <scaling>
          <orientation val="minMax"/>
        </scaling>
        <delete val="0"/>
        <axPos val="l"/>
        <majorTickMark val="none"/>
        <minorTickMark val="none"/>
        <crossAx val="100"/>
        <lblOffset val="100"/>
        <tickLblSkip val="4"/>
      </catAx>
      <valAx>
        <axId val="100"/>
        <scaling>
          <orientation val="minMax"/>
        </scaling>
        <delete val="0"/>
        <axPos val="l"/>
        <majorGridlines/>
        <numFmt formatCode="$0.00" sourceLinked="0"/>
        <majorTickMark val="none"/>
        <minorTickMark val="none"/>
        <crossAx val="10"/>
      </valAx>
    </plotArea>
    <legend>
      <legendPos val="b"/>
    </legend>
    <plotVisOnly val="1"/>
    <dispBlanksAs val="gap"/>
  </chart>
</chartSpace>
</file>

<file path=xl/charts/chart2.xml><?xml version="1.0" encoding="utf-8"?>
<chartSpace xmlns="http://schemas.openxmlformats.org/drawingml/2006/chart">
  <chart>
    <title>
      <tx>
        <rich>
          <a:bodyPr xmlns:a="http://schemas.openxmlformats.org/drawingml/2006/main"/>
          <a:p xmlns:a="http://schemas.openxmlformats.org/drawingml/2006/main">
            <a:pPr>
              <a:defRPr/>
            </a:pPr>
            <a:r>
              <a:t>SCHD 연간 배당 (USD) · 진한색 확정 / 연한색 예상 / 점선 전체 평균</a:t>
            </a:r>
          </a:p>
        </rich>
      </tx>
    </title>
    <plotArea>
      <barChart>
        <barDir val="col"/>
        <grouping val="stacked"/>
        <ser>
          <idx val="0"/>
          <order val="0"/>
          <tx>
            <strRef>
              <f>'연도별'!N1</f>
            </strRef>
          </tx>
          <spPr>
            <a:solidFill xmlns:a="http://schemas.openxmlformats.org/drawingml/2006/main">
              <a:srgbClr val="C98A3A"/>
            </a:solidFill>
            <a:ln xmlns:a="http://schemas.openxmlformats.org/drawingml/2006/main">
              <a:solidFill>
                <a:srgbClr val="C98A3A"/>
              </a:solidFill>
              <a:prstDash val="solid"/>
            </a:ln>
          </spPr>
          <cat>
            <numRef>
              <f>'연도별'!$M$2:$M$16</f>
            </numRef>
          </cat>
          <val>
            <numRef>
              <f>'연도별'!$N$2:$N$16</f>
            </numRef>
          </val>
        </ser>
        <ser>
          <idx val="1"/>
          <order val="1"/>
          <tx>
            <strRef>
              <f>'연도별'!O1</f>
            </strRef>
          </tx>
          <spPr>
            <a:solidFill xmlns:a="http://schemas.openxmlformats.org/drawingml/2006/main">
              <a:srgbClr val="F1D9B5"/>
            </a:solidFill>
            <a:ln xmlns:a="http://schemas.openxmlformats.org/drawingml/2006/main">
              <a:solidFill>
                <a:srgbClr val="A8661B"/>
              </a:solidFill>
              <a:prstDash val="dash"/>
            </a:ln>
          </spPr>
          <cat>
            <numRef>
              <f>'연도별'!$M$2:$M$16</f>
            </numRef>
          </cat>
          <val>
            <numRef>
              <f>'연도별'!$O$2:$O$16</f>
            </numRef>
          </val>
        </ser>
        <gapWidth val="150"/>
        <overlap val="100"/>
        <axId val="10"/>
        <axId val="100"/>
      </barChart>
      <lineChart>
        <grouping val="standard"/>
        <ser>
          <idx val="2"/>
          <order val="2"/>
          <tx>
            <strRef>
              <f>'연도별'!R1</f>
            </strRef>
          </tx>
          <spPr>
            <a:ln xmlns:a="http://schemas.openxmlformats.org/drawingml/2006/main" w="22000">
              <a:solidFill>
                <a:srgbClr val="2F5D8A"/>
              </a:solidFill>
              <a:prstDash val="dash"/>
            </a:ln>
          </spPr>
          <marker>
            <symbol val="none"/>
            <spPr>
              <a:ln xmlns:a="http://schemas.openxmlformats.org/drawingml/2006/main">
                <a:prstDash val="solid"/>
              </a:ln>
            </spPr>
          </marker>
          <cat>
            <numRef>
              <f>'연도별'!$M$2:$M$16</f>
            </numRef>
          </cat>
          <val>
            <numRef>
              <f>'연도별'!$R$2:$R$16</f>
            </numRef>
          </val>
          <smooth val="0"/>
        </ser>
        <axId val="10"/>
        <axId val="100"/>
      </lineChart>
      <lineChart>
        <grouping val="standard"/>
        <ser>
          <idx val="3"/>
          <order val="3"/>
          <tx>
            <strRef>
              <f>'연도별'!T1</f>
            </strRef>
          </tx>
          <spPr>
            <a:ln xmlns:a="http://schemas.openxmlformats.org/drawingml/2006/main">
              <a:noFill/>
              <a:prstDash val="solid"/>
            </a:ln>
          </spPr>
          <marker>
            <symbol val="none"/>
            <spPr>
              <a:ln xmlns:a="http://schemas.openxmlformats.org/drawingml/2006/main">
                <a:prstDash val="solid"/>
              </a:ln>
            </spPr>
          </marker>
          <dLbls>
            <numFmt formatCode="$0.0000"/>
            <dLblPos val="t"/>
            <showLegendKey val="0"/>
            <showVal val="1"/>
            <showCatName val="0"/>
            <showSerName val="0"/>
            <showPercent val="0"/>
          </dLbls>
          <cat>
            <numRef>
              <f>'연도별'!$M$2:$M$16</f>
            </numRef>
          </cat>
          <val>
            <numRef>
              <f>'연도별'!$T$2:$T$16</f>
            </numRef>
          </val>
        </ser>
        <axId val="10"/>
        <axId val="100"/>
      </lineChart>
      <catAx>
        <axId val="10"/>
        <scaling>
          <orientation val="minMax"/>
        </scaling>
        <delete val="0"/>
        <axPos val="l"/>
        <majorTickMark val="none"/>
        <minorTickMark val="none"/>
        <crossAx val="100"/>
        <lblOffset val="100"/>
      </catAx>
      <valAx>
        <axId val="100"/>
        <scaling>
          <orientation val="minMax"/>
        </scaling>
        <delete val="0"/>
        <axPos val="l"/>
        <numFmt formatCode="$0.00" sourceLinked="0"/>
        <majorTickMark val="none"/>
        <minorTickMark val="none"/>
        <crossAx val="10"/>
      </valAx>
    </plotArea>
    <legend>
      <legendPos val="b"/>
    </legend>
    <plotVisOnly val="1"/>
    <dispBlanksAs val="gap"/>
  </chart>
</chartSpace>
</file>

<file path=xl/charts/chart3.xml><?xml version="1.0" encoding="utf-8"?>
<chartSpace xmlns="http://schemas.openxmlformats.org/drawingml/2006/chart">
  <chart>
    <title>
      <tx>
        <rich>
          <a:bodyPr xmlns:a="http://schemas.openxmlformats.org/drawingml/2006/main"/>
          <a:p xmlns:a="http://schemas.openxmlformats.org/drawingml/2006/main">
            <a:pPr>
              <a:defRPr/>
            </a:pPr>
            <a:r>
              <a:t>SCHD 연간 배당 성장률 · 진한색 확정 / 연한색 예상 / 점선 전체 평균</a:t>
            </a:r>
          </a:p>
        </rich>
      </tx>
    </title>
    <plotArea>
      <barChart>
        <barDir val="col"/>
        <grouping val="clustered"/>
        <ser>
          <idx val="0"/>
          <order val="0"/>
          <tx>
            <strRef>
              <f>'연도별'!P1</f>
            </strRef>
          </tx>
          <spPr>
            <a:solidFill xmlns:a="http://schemas.openxmlformats.org/drawingml/2006/main">
              <a:srgbClr val="17784A"/>
            </a:solidFill>
            <a:ln xmlns:a="http://schemas.openxmlformats.org/drawingml/2006/main">
              <a:solidFill>
                <a:srgbClr val="17784A"/>
              </a:solidFill>
              <a:prstDash val="solid"/>
            </a:ln>
          </spPr>
          <cat>
            <numRef>
              <f>'연도별'!$M$2:$M$16</f>
            </numRef>
          </cat>
          <val>
            <numRef>
              <f>'연도별'!$P$2:$P$16</f>
            </numRef>
          </val>
        </ser>
        <ser>
          <idx val="1"/>
          <order val="1"/>
          <tx>
            <strRef>
              <f>'연도별'!Q1</f>
            </strRef>
          </tx>
          <spPr>
            <a:solidFill xmlns:a="http://schemas.openxmlformats.org/drawingml/2006/main">
              <a:srgbClr val="F1D9B5"/>
            </a:solidFill>
            <a:ln xmlns:a="http://schemas.openxmlformats.org/drawingml/2006/main">
              <a:solidFill>
                <a:srgbClr val="A8661B"/>
              </a:solidFill>
              <a:prstDash val="dash"/>
            </a:ln>
          </spPr>
          <cat>
            <numRef>
              <f>'연도별'!$M$2:$M$16</f>
            </numRef>
          </cat>
          <val>
            <numRef>
              <f>'연도별'!$Q$2:$Q$16</f>
            </numRef>
          </val>
        </ser>
        <gapWidth val="150"/>
        <overlap val="100"/>
        <axId val="10"/>
        <axId val="100"/>
      </barChart>
      <lineChart>
        <grouping val="standard"/>
        <ser>
          <idx val="2"/>
          <order val="2"/>
          <tx>
            <strRef>
              <f>'연도별'!S1</f>
            </strRef>
          </tx>
          <spPr>
            <a:ln xmlns:a="http://schemas.openxmlformats.org/drawingml/2006/main" w="22000">
              <a:solidFill>
                <a:srgbClr val="2F5D8A"/>
              </a:solidFill>
              <a:prstDash val="dash"/>
            </a:ln>
          </spPr>
          <marker>
            <symbol val="none"/>
            <spPr>
              <a:ln xmlns:a="http://schemas.openxmlformats.org/drawingml/2006/main">
                <a:prstDash val="solid"/>
              </a:ln>
            </spPr>
          </marker>
          <cat>
            <numRef>
              <f>'연도별'!$M$2:$M$16</f>
            </numRef>
          </cat>
          <val>
            <numRef>
              <f>'연도별'!$S$2:$S$16</f>
            </numRef>
          </val>
          <smooth val="0"/>
        </ser>
        <axId val="10"/>
        <axId val="100"/>
      </lineChart>
      <catAx>
        <axId val="10"/>
        <scaling>
          <orientation val="minMax"/>
        </scaling>
        <delete val="0"/>
        <axPos val="l"/>
        <majorTickMark val="none"/>
        <minorTickMark val="none"/>
        <crossAx val="100"/>
        <lblOffset val="100"/>
      </catAx>
      <valAx>
        <axId val="100"/>
        <scaling>
          <orientation val="minMax"/>
        </scaling>
        <delete val="0"/>
        <axPos val="l"/>
        <majorGridlines/>
        <numFmt formatCode="0%" sourceLinked="0"/>
        <majorTickMark val="none"/>
        <minorTickMark val="none"/>
        <crossAx val="10"/>
      </valAx>
    </plotArea>
    <legend>
      <legendPos val="b"/>
    </legend>
    <plotVisOnly val="1"/>
    <dispBlanksAs val="gap"/>
  </chart>
</chartSpace>
</file>

<file path=xl/charts/chart4.xml><?xml version="1.0" encoding="utf-8"?>
<chartSpace xmlns="http://schemas.openxmlformats.org/drawingml/2006/chart">
  <chart>
    <title>
      <tx>
        <rich>
          <a:bodyPr xmlns:a="http://schemas.openxmlformats.org/drawingml/2006/main"/>
          <a:p xmlns:a="http://schemas.openxmlformats.org/drawingml/2006/main">
            <a:pPr>
              <a:defRPr/>
            </a:pPr>
            <a:r>
              <a:t>SCHD TOP10 + 기타 (합계 100%)</a:t>
            </a:r>
          </a:p>
        </rich>
      </tx>
    </title>
    <plotArea>
      <doughnutChart>
        <varyColors val="1"/>
        <ser>
          <idx val="0"/>
          <order val="0"/>
          <tx>
            <strRef>
              <f>'구성종목'!E4</f>
            </strRef>
          </tx>
          <spPr>
            <a:ln xmlns:a="http://schemas.openxmlformats.org/drawingml/2006/main">
              <a:prstDash val="solid"/>
            </a:ln>
          </spPr>
          <dPt>
            <idx val="0"/>
            <spPr>
              <a:solidFill xmlns:a="http://schemas.openxmlformats.org/drawingml/2006/main">
                <a:srgbClr val="A8661B"/>
              </a:solidFill>
              <a:ln xmlns:a="http://schemas.openxmlformats.org/drawingml/2006/main">
                <a:prstDash val="solid"/>
              </a:ln>
            </spPr>
          </dPt>
          <dPt>
            <idx val="1"/>
            <spPr>
              <a:solidFill xmlns:a="http://schemas.openxmlformats.org/drawingml/2006/main">
                <a:srgbClr val="C98A3A"/>
              </a:solidFill>
              <a:ln xmlns:a="http://schemas.openxmlformats.org/drawingml/2006/main">
                <a:prstDash val="solid"/>
              </a:ln>
            </spPr>
          </dPt>
          <dPt>
            <idx val="2"/>
            <spPr>
              <a:solidFill xmlns:a="http://schemas.openxmlformats.org/drawingml/2006/main">
                <a:srgbClr val="E0B36A"/>
              </a:solidFill>
              <a:ln xmlns:a="http://schemas.openxmlformats.org/drawingml/2006/main">
                <a:prstDash val="solid"/>
              </a:ln>
            </spPr>
          </dPt>
          <dPt>
            <idx val="3"/>
            <spPr>
              <a:solidFill xmlns:a="http://schemas.openxmlformats.org/drawingml/2006/main">
                <a:srgbClr val="2F5D8A"/>
              </a:solidFill>
              <a:ln xmlns:a="http://schemas.openxmlformats.org/drawingml/2006/main">
                <a:prstDash val="solid"/>
              </a:ln>
            </spPr>
          </dPt>
          <dPt>
            <idx val="4"/>
            <spPr>
              <a:solidFill xmlns:a="http://schemas.openxmlformats.org/drawingml/2006/main">
                <a:srgbClr val="4F7FAF"/>
              </a:solidFill>
              <a:ln xmlns:a="http://schemas.openxmlformats.org/drawingml/2006/main">
                <a:prstDash val="solid"/>
              </a:ln>
            </spPr>
          </dPt>
          <dPt>
            <idx val="5"/>
            <spPr>
              <a:solidFill xmlns:a="http://schemas.openxmlformats.org/drawingml/2006/main">
                <a:srgbClr val="86A9CC"/>
              </a:solidFill>
              <a:ln xmlns:a="http://schemas.openxmlformats.org/drawingml/2006/main">
                <a:prstDash val="solid"/>
              </a:ln>
            </spPr>
          </dPt>
          <dPt>
            <idx val="6"/>
            <spPr>
              <a:solidFill xmlns:a="http://schemas.openxmlformats.org/drawingml/2006/main">
                <a:srgbClr val="17784A"/>
              </a:solidFill>
              <a:ln xmlns:a="http://schemas.openxmlformats.org/drawingml/2006/main">
                <a:prstDash val="solid"/>
              </a:ln>
            </spPr>
          </dPt>
          <dPt>
            <idx val="7"/>
            <spPr>
              <a:solidFill xmlns:a="http://schemas.openxmlformats.org/drawingml/2006/main">
                <a:srgbClr val="4E9E72"/>
              </a:solidFill>
              <a:ln xmlns:a="http://schemas.openxmlformats.org/drawingml/2006/main">
                <a:prstDash val="solid"/>
              </a:ln>
            </spPr>
          </dPt>
          <dPt>
            <idx val="8"/>
            <spPr>
              <a:solidFill xmlns:a="http://schemas.openxmlformats.org/drawingml/2006/main">
                <a:srgbClr val="8CC3A2"/>
              </a:solidFill>
              <a:ln xmlns:a="http://schemas.openxmlformats.org/drawingml/2006/main">
                <a:prstDash val="solid"/>
              </a:ln>
            </spPr>
          </dPt>
          <dPt>
            <idx val="9"/>
            <spPr>
              <a:solidFill xmlns:a="http://schemas.openxmlformats.org/drawingml/2006/main">
                <a:srgbClr val="7A5C8E"/>
              </a:solidFill>
              <a:ln xmlns:a="http://schemas.openxmlformats.org/drawingml/2006/main">
                <a:prstDash val="solid"/>
              </a:ln>
            </spPr>
          </dPt>
          <dPt>
            <idx val="10"/>
            <spPr>
              <a:solidFill xmlns:a="http://schemas.openxmlformats.org/drawingml/2006/main">
                <a:srgbClr val="C9D1D6"/>
              </a:solidFill>
              <a:ln xmlns:a="http://schemas.openxmlformats.org/drawingml/2006/main">
                <a:prstDash val="solid"/>
              </a:ln>
            </spPr>
          </dPt>
          <dLbls>
            <numFmt formatCode="0.0%"/>
            <showLegendKey val="0"/>
            <showVal val="1"/>
            <showCatName val="0"/>
            <showSerName val="0"/>
            <showPercent val="0"/>
          </dLbls>
          <cat>
            <numRef>
              <f>'구성종목'!$C$5:$C$15</f>
            </numRef>
          </cat>
          <val>
            <numRef>
              <f>'구성종목'!$E$5:$E$15</f>
            </numRef>
          </val>
        </ser>
        <firstSliceAng val="0"/>
        <holeSize val="55"/>
      </doughnutChart>
    </plotArea>
    <legend>
      <legendPos val="r"/>
    </legend>
    <plotVisOnly val="1"/>
    <dispBlanksAs val="gap"/>
  </chart>
</chartSpace>
</file>

<file path=xl/charts/chart5.xml><?xml version="1.0" encoding="utf-8"?>
<chartSpace xmlns="http://schemas.openxmlformats.org/drawingml/2006/chart">
  <chart>
    <title>
      <tx>
        <rich>
          <a:bodyPr xmlns:a="http://schemas.openxmlformats.org/drawingml/2006/main"/>
          <a:p xmlns:a="http://schemas.openxmlformats.org/drawingml/2006/main">
            <a:pPr>
              <a:defRPr/>
            </a:pPr>
            <a:r>
              <a:t>SCHD 월말 종가 (USD)</a:t>
            </a:r>
          </a:p>
        </rich>
      </tx>
    </title>
    <plotArea>
      <lineChart>
        <grouping val="standard"/>
        <ser>
          <idx val="0"/>
          <order val="0"/>
          <tx>
            <strRef>
              <f>'주가_월별'!C1</f>
            </strRef>
          </tx>
          <spPr>
            <a:ln xmlns:a="http://schemas.openxmlformats.org/drawingml/2006/main" w="19000">
              <a:solidFill>
                <a:srgbClr val="16232C"/>
              </a:solidFill>
              <a:prstDash val="solid"/>
            </a:ln>
          </spPr>
          <marker>
            <symbol val="none"/>
            <spPr>
              <a:ln xmlns:a="http://schemas.openxmlformats.org/drawingml/2006/main">
                <a:prstDash val="solid"/>
              </a:ln>
            </spPr>
          </marker>
          <cat>
            <numRef>
              <f>'주가_월별'!$A$2:$A$182</f>
            </numRef>
          </cat>
          <val>
            <numRef>
              <f>'주가_월별'!$C$2:$C$182</f>
            </numRef>
          </val>
        </ser>
        <axId val="10"/>
        <axId val="100"/>
      </lineChart>
      <catAx>
        <axId val="10"/>
        <scaling>
          <orientation val="minMax"/>
        </scaling>
        <delete val="0"/>
        <axPos val="l"/>
        <majorTickMark val="none"/>
        <minorTickMark val="none"/>
        <crossAx val="100"/>
        <lblOffset val="100"/>
        <tickLblSkip val="12"/>
      </catAx>
      <valAx>
        <axId val="100"/>
        <scaling>
          <orientation val="minMax"/>
        </scaling>
        <delete val="0"/>
        <axPos val="l"/>
        <majorGridlines/>
        <numFmt formatCode="$0" sourceLinked="0"/>
        <majorTickMark val="none"/>
        <minorTickMark val="none"/>
        <crossAx val="10"/>
      </valAx>
    </plotArea>
    <plotVisOnly val="1"/>
    <dispBlanksAs val="gap"/>
  </chart>
</chartSpace>
</file>

<file path=xl/comments/comment1.xml><?xml version="1.0" encoding="utf-8"?>
<comments xmlns="http://schemas.openxmlformats.org/spreadsheetml/2006/main">
  <authors>
    <author>Claude</author>
  </authors>
  <commentList>
    <comment ref="C6" authorId="0" shapeId="0">
      <text>
        <t>미국 상장 ETF 배당: 한국 거주자는 미국에서 15% 원천징수 (한미 조세조약). 국내 추가 원천징수 없음, 금융소득종합과세(연 2,000만원 초과) 합산 대상.</t>
      </text>
    </comment>
  </commentList>
</comments>
</file>

<file path=xl/comments/comment2.xml><?xml version="1.0" encoding="utf-8"?>
<comments xmlns="http://schemas.openxmlformats.org/spreadsheetml/2006/main">
  <authors>
    <author>Claude</author>
  </authors>
  <commentList>
    <comment ref="E1" authorId="0" shapeId="0">
      <text>
        <t>운용사(Schwab) 공시 금액 그대로 입력. 분할 전 배당은 분할 전 1주 기준 금액입니다.</t>
      </text>
    </comment>
    <comment ref="F1" authorId="0" shapeId="0">
      <text>
        <t>2024-10-11 3:1 분할 이전 배당은 ÷3. 앞으로 분할이 또 생기면 이 열의 날짜 조건을 수정하세요.</t>
      </text>
    </comment>
    <comment ref="M1" authorId="0" shapeId="0">
      <text>
        <t>지급일 하나은행 매매기준율(최종 회차). 실제 입금 환율은 증권사·지급 시점에 따라 다릅니다.</t>
      </text>
    </comment>
    <comment ref="O1" authorId="0" shapeId="0">
      <text>
        <t>미국 원천징수율은 [사용법] C6 칸에서 변경</t>
      </text>
    </comment>
  </commentList>
</comments>
</file>

<file path=xl/comments/comment3.xml><?xml version="1.0" encoding="utf-8"?>
<comments xmlns="http://schemas.openxmlformats.org/spreadsheetml/2006/main">
  <authors>
    <author>Claude</author>
  </authors>
  <commentList>
    <comment ref="F1" authorId="0" shapeId="0">
      <text>
        <t>2012년(첫 전체 연도)부터 전년 대비 증가가 이어진 햇수</t>
      </text>
    </comment>
    <comment ref="H1" authorId="0" shapeId="0">
      <text>
        <t>각 분기 지급일 환율로 환산한 세전 원화 합계</t>
      </text>
    </comment>
    <comment ref="I1" authorId="0" shapeId="0">
      <text>
        <t>진행 중인 해의 미지급 분기를, 그해 이미 확정된 분기 배당의 단순 평균으로 채운 값 (예측치)</t>
      </text>
    </comment>
  </commentList>
</comments>
</file>

<file path=xl/comments/comment4.xml><?xml version="1.0" encoding="utf-8"?>
<comments xmlns="http://schemas.openxmlformats.org/spreadsheetml/2006/main">
  <authors>
    <author>Claude</author>
  </authors>
  <commentList>
    <comment ref="C1" authorId="0" shapeId="0">
      <text>
        <t>분배금 지급 기준일(권리 확정일). 출처: FunETF 분배 이력</t>
      </text>
    </comment>
    <comment ref="E1" authorId="0" shapeId="0">
      <text>
        <t>기준일 가격 대비 1회 분배율</t>
      </text>
    </comment>
  </commentList>
</comments>
</file>

<file path=xl/comments/comment5.xml><?xml version="1.0" encoding="utf-8"?>
<comments xmlns="http://schemas.openxmlformats.org/spreadsheetml/2006/main">
  <authors>
    <author>tracker</author>
  </authors>
  <commentList>
    <comment ref="C6" authorId="0" shapeId="0">
      <text>
        <t>총보수 0.01% + 기타비용 0.05% + 매매·중개수수료 0.0464% (KOFIA 2026-09-30)</t>
      </text>
    </comment>
    <comment ref="C7" authorId="0" shapeId="0">
      <text>
        <t>총보수 0.01% + 기타비용 0.06% + 매매·중개수수료 0.1011% (KOFIA 2026-09-30)</t>
      </text>
    </comment>
    <comment ref="C8" authorId="0" shapeId="0">
      <text>
        <t>총보수 0.01% + 기타비용 0.06% + 매매·중개수수료 0.0824% (KOFIA 2026-09-30)</t>
      </text>
    </comment>
    <comment ref="C9" authorId="0" shapeId="0">
      <text>
        <t>총보수 0.0099% + 기타비용 0.07% + 매매·중개수수료 0.0959% (KOFIA 2026-09-30)</t>
      </text>
    </comment>
  </commentList>
</comments>
</file>

<file path=xl/drawings/_rels/drawing1.xml.rels><Relationships xmlns="http://schemas.openxmlformats.org/package/2006/relationships"><Relationship Type="http://schemas.openxmlformats.org/officeDocument/2006/relationships/chart" Target="/xl/charts/chart1.xml" Id="rId1"/></Relationships>
</file>

<file path=xl/drawings/_rels/drawing2.xml.rels><Relationships xmlns="http://schemas.openxmlformats.org/package/2006/relationships"><Relationship Type="http://schemas.openxmlformats.org/officeDocument/2006/relationships/chart" Target="/xl/charts/chart2.xml" Id="rId1"/><Relationship Type="http://schemas.openxmlformats.org/officeDocument/2006/relationships/chart" Target="/xl/charts/chart3.xml" Id="rId2"/></Relationships>
</file>

<file path=xl/drawings/_rels/drawing3.xml.rels><Relationships xmlns="http://schemas.openxmlformats.org/package/2006/relationships"><Relationship Type="http://schemas.openxmlformats.org/officeDocument/2006/relationships/chart" Target="/xl/charts/chart4.xml" Id="rId1"/></Relationships>
</file>

<file path=xl/drawings/_rels/drawing4.xml.rels><Relationships xmlns="http://schemas.openxmlformats.org/package/2006/relationships"><Relationship Type="http://schemas.openxmlformats.org/officeDocument/2006/relationships/chart" Target="/xl/charts/chart5.xml" Id="rId1"/></Relationships>
</file>

<file path=xl/drawings/drawing1.xml><?xml version="1.0" encoding="utf-8"?>
<wsDr xmlns="http://schemas.openxmlformats.org/drawingml/2006/spreadsheetDrawing">
  <oneCellAnchor>
    <from>
      <col>17</col>
      <colOff>0</colOff>
      <row>1</row>
      <rowOff>0</rowOff>
    </from>
    <ext cx="10800000" cy="3240000"/>
    <graphicFrame>
      <nvGraphicFramePr>
        <cNvPr id="1" name="Chart 1"/>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1"/>
        </a:graphicData>
      </a:graphic>
    </graphicFrame>
    <clientData/>
  </oneCellAnchor>
</wsDr>
</file>

<file path=xl/drawings/drawing2.xml><?xml version="1.0" encoding="utf-8"?>
<wsDr xmlns="http://schemas.openxmlformats.org/drawingml/2006/spreadsheetDrawing">
  <oneCellAnchor>
    <from>
      <col>21</col>
      <colOff>0</colOff>
      <row>1</row>
      <rowOff>0</rowOff>
    </from>
    <ext cx="7200000" cy="3240000"/>
    <graphicFrame>
      <nvGraphicFramePr>
        <cNvPr id="1" name="Chart 1"/>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1"/>
        </a:graphicData>
      </a:graphic>
    </graphicFrame>
    <clientData/>
  </oneCellAnchor>
  <oneCellAnchor>
    <from>
      <col>21</col>
      <colOff>0</colOff>
      <row>21</row>
      <rowOff>0</rowOff>
    </from>
    <ext cx="7200000" cy="3240000"/>
    <graphicFrame>
      <nvGraphicFramePr>
        <cNvPr id="2" name="Chart 2"/>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2"/>
        </a:graphicData>
      </a:graphic>
    </graphicFrame>
    <clientData/>
  </oneCellAnchor>
</wsDr>
</file>

<file path=xl/drawings/drawing3.xml><?xml version="1.0" encoding="utf-8"?>
<wsDr xmlns="http://schemas.openxmlformats.org/drawingml/2006/spreadsheetDrawing">
  <oneCellAnchor>
    <from>
      <col>18</col>
      <colOff>0</colOff>
      <row>3</row>
      <rowOff>0</rowOff>
    </from>
    <ext cx="5040000" cy="3600000"/>
    <graphicFrame>
      <nvGraphicFramePr>
        <cNvPr id="1" name="Chart 1"/>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1"/>
        </a:graphicData>
      </a:graphic>
    </graphicFrame>
    <clientData/>
  </oneCellAnchor>
</wsDr>
</file>

<file path=xl/drawings/drawing4.xml><?xml version="1.0" encoding="utf-8"?>
<wsDr xmlns="http://schemas.openxmlformats.org/drawingml/2006/spreadsheetDrawing">
  <oneCellAnchor>
    <from>
      <col>7</col>
      <colOff>0</colOff>
      <row>2</row>
      <rowOff>0</rowOff>
    </from>
    <ext cx="9360000" cy="3240000"/>
    <graphicFrame>
      <nvGraphicFramePr>
        <cNvPr id="1" name="Chart 1"/>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1"/>
        </a:graphicData>
      </a:graphic>
    </graphicFrame>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drawing" Target="/xl/drawings/drawing1.xm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drawing" Target="/xl/drawings/drawing2.xm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6.xml.rels><Relationships xmlns="http://schemas.openxmlformats.org/package/2006/relationships"><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7.xml.rels><Relationships xmlns="http://schemas.openxmlformats.org/package/2006/relationships"><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8.xml.rels><Relationships xmlns="http://schemas.openxmlformats.org/package/2006/relationships"><Relationship Type="http://schemas.openxmlformats.org/officeDocument/2006/relationships/drawing" Target="/xl/drawings/drawing3.xml" Id="rId1"/></Relationships>
</file>

<file path=xl/worksheets/_rels/sheet12.xml.rels><Relationships xmlns="http://schemas.openxmlformats.org/package/2006/relationships"><Relationship Type="http://schemas.openxmlformats.org/officeDocument/2006/relationships/drawing" Target="/xl/drawings/drawing4.xml" Id="rId1"/></Relationships>
</file>

<file path=xl/worksheets/sheet1.xml><?xml version="1.0" encoding="utf-8"?>
<worksheet xmlns="http://schemas.openxmlformats.org/spreadsheetml/2006/main">
  <sheetPr>
    <outlinePr summaryBelow="1" summaryRight="1"/>
    <pageSetUpPr/>
  </sheetPr>
  <dimension ref="B2:C36"/>
  <sheetViews>
    <sheetView workbookViewId="0">
      <selection activeCell="A1" sqref="A1"/>
    </sheetView>
  </sheetViews>
  <sheetFormatPr baseColWidth="8" defaultRowHeight="15"/>
  <cols>
    <col width="3" customWidth="1" min="1" max="1"/>
    <col width="26" customWidth="1" min="2" max="2"/>
    <col width="90" customWidth="1" min="3" max="3"/>
  </cols>
  <sheetData>
    <row r="2">
      <c r="B2" s="1" t="inlineStr">
        <is>
          <t>SCHD 배당 트래커 (마스터)</t>
        </is>
      </c>
    </row>
    <row r="3">
      <c r="B3" s="2" t="inlineStr">
        <is>
          <t>최종 갱신: 2026-10-21 · 반영 범위: 2012년 1분기 ~ 2026년 3분기 (배당락 2026-09-23) · GitHub Actions 자동 생성</t>
        </is>
      </c>
    </row>
    <row r="5">
      <c r="B5" s="3" t="inlineStr">
        <is>
          <t>설정값</t>
        </is>
      </c>
    </row>
    <row r="6">
      <c r="B6" s="4" t="inlineStr">
        <is>
          <t>미국 원천징수율</t>
        </is>
      </c>
      <c r="C6" s="5" t="n">
        <v>0.15</v>
      </c>
    </row>
    <row r="8">
      <c r="B8" s="3" t="inlineStr">
        <is>
          <t>색상 규칙</t>
        </is>
      </c>
    </row>
    <row r="9">
      <c r="B9" s="6" t="inlineStr">
        <is>
          <t>파란 글씨 + 연노랑 칸</t>
        </is>
      </c>
      <c r="C9" s="4" t="inlineStr">
        <is>
          <t>직접 입력하는 값 (공시 배당금·날짜·종가·환율·분배금)</t>
        </is>
      </c>
    </row>
    <row r="10">
      <c r="B10" s="7" t="inlineStr">
        <is>
          <t>검정 글씨</t>
        </is>
      </c>
      <c r="C10" s="4" t="inlineStr">
        <is>
          <t>수식 — 건드리지 마세요. 자동 계산됩니다</t>
        </is>
      </c>
    </row>
    <row r="11">
      <c r="B11" s="8" t="inlineStr">
        <is>
          <t>노란 칸</t>
        </is>
      </c>
      <c r="C11" s="4" t="inlineStr">
        <is>
          <t>핵심 설정값</t>
        </is>
      </c>
    </row>
    <row r="13">
      <c r="B13" s="3" t="inlineStr">
        <is>
          <t>분기 갱신 절차 (5분)</t>
        </is>
      </c>
    </row>
    <row r="14" ht="32" customHeight="1">
      <c r="B14" s="4" t="inlineStr">
        <is>
          <t>① SCHD 배당 입력</t>
        </is>
      </c>
      <c r="C14" s="9" t="inlineStr">
        <is>
          <t>[SCHD_배당] 시트 맨 아래 빈 줄(수식이 미리 깔린 줄)에 C~E, K, M, P 열만 입력합니다.
  C 배당락일 · D 지급일 · E 공시 배당금 · K 배당락일 종가 · M 지급일 환율 · P 출처</t>
        </is>
      </c>
    </row>
    <row r="15" ht="18" customHeight="1">
      <c r="B15" s="4" t="inlineStr">
        <is>
          <t>② 국내 SCHD형 분배 입력</t>
        </is>
      </c>
      <c r="C15" s="9" t="inlineStr">
        <is>
          <t>[국내SCHD형_분배] 시트 맨 아래에 4종목의 월 분배금 3개월치를 붙여넣습니다 (종목코드·종목명·기준일·분배금·분배율).</t>
        </is>
      </c>
    </row>
    <row r="16" ht="18" customHeight="1">
      <c r="B16" s="4" t="inlineStr">
        <is>
          <t>③ 비교 기준일 변경</t>
        </is>
      </c>
      <c r="C16" s="9" t="inlineStr">
        <is>
          <t>[국내SCHD형_비교] B3 칸의 기준일을 분기 말일로 바꿉니다 (자동 생성 시 최신 분배월 말일로 맞춰짐).</t>
        </is>
      </c>
    </row>
    <row r="17" ht="18" customHeight="1">
      <c r="B17" s="4" t="inlineStr">
        <is>
          <t>④ 결과 확인</t>
        </is>
      </c>
      <c r="C17" s="9" t="inlineStr">
        <is>
          <t>[최신분기_요약] 시트가 자동으로 최신 분기 기준으로 바뀝니다. 카페 글 숫자는 여기서 가져가면 됩니다.</t>
        </is>
      </c>
    </row>
    <row r="18" ht="18" customHeight="1">
      <c r="B18" s="4" t="inlineStr">
        <is>
          <t>⑤ 파일명</t>
        </is>
      </c>
      <c r="C18" s="9" t="inlineStr">
        <is>
          <t>SCHD_배당트래커_YY년N분기_YYMMDD.xlsx 형식으로 저장</t>
        </is>
      </c>
    </row>
    <row r="20">
      <c r="B20" s="3" t="inlineStr">
        <is>
          <t>데이터 출처</t>
        </is>
      </c>
    </row>
    <row r="21">
      <c r="B21" s="4" t="inlineStr">
        <is>
          <t>SCHD 배당 (2016.12~)</t>
        </is>
      </c>
      <c r="C21" s="10" t="inlineStr">
        <is>
          <t>Schwab Asset Management 공식 분배 내역 CSV — schwabassetmanagement.com/products/schd (Distributions → Export Data)</t>
        </is>
      </c>
    </row>
    <row r="22">
      <c r="B22" s="4" t="inlineStr">
        <is>
          <t>SCHD 배당 (2012~2016.09)</t>
        </is>
      </c>
      <c r="C22" s="10" t="inlineStr">
        <is>
          <t>dividendhistory.net 원배당(Unadjusted) — Schwab CSV가 2016.12부터만 제공. Yahoo Finance 분할조정값과 교차 확인</t>
        </is>
      </c>
    </row>
    <row r="23">
      <c r="B23" s="4" t="inlineStr">
        <is>
          <t>배당락일 종가</t>
        </is>
      </c>
      <c r="C23" s="10" t="inlineStr">
        <is>
          <t>Yahoo Finance 일별 종가 (2024.10.11 3:1 분할 반영, 배당 미조정)</t>
        </is>
      </c>
    </row>
    <row r="24">
      <c r="B24" s="4" t="inlineStr">
        <is>
          <t>지급일 환율</t>
        </is>
      </c>
      <c r="C24" s="10" t="inlineStr">
        <is>
          <t>하나은행 고시 매매기준율 (다음금융 일별 환율, 지급일 당일 최종 회차)</t>
        </is>
      </c>
    </row>
    <row r="25">
      <c r="B25" s="4" t="inlineStr">
        <is>
          <t>국내 SCHD형 분배금</t>
        </is>
      </c>
      <c r="C25" s="10" t="inlineStr">
        <is>
          <t>FunETF 분배금 이력 (기준일·분배금·분배율) — 운용사 공시와 같은 원천</t>
        </is>
      </c>
    </row>
    <row r="26">
      <c r="B26" s="4" t="inlineStr">
        <is>
          <t>국내 ETF 실부담비용</t>
        </is>
      </c>
      <c r="C26" s="10" t="inlineStr">
        <is>
          <t>KOFIA 금융투자협회 전자공시 펀드별 보수비용비교 (단위 %, 실부담비용 = 총보수 + 기타비용 + 매매·중개수수료 + 판매수수료) — 기준일은 [국내SCHD형_비교] 시트 메모</t>
        </is>
      </c>
    </row>
    <row r="27">
      <c r="B27" s="4" t="inlineStr">
        <is>
          <t>국내 ETF 총보수(참고)</t>
        </is>
      </c>
      <c r="C27" s="10" t="inlineStr">
        <is>
          <t>KOFIA 금융투자협회 공시 2026-08-31</t>
        </is>
      </c>
    </row>
    <row r="28">
      <c r="B28" s="4" t="inlineStr">
        <is>
          <t>구성종목·월별 비중</t>
        </is>
      </c>
      <c r="C28" s="10" t="inlineStr">
        <is>
          <t>Schwab 공식 보유종목 CSV(SCHD_FundHoldings, 2021-09부터 공개) — 매일 자동 수집(못 받은 날은 마지막 보유 주식 수 × Yahoo 종가로 계산). [월별_비중]·[월별_섹터]는 매월 첫 거래일 기록</t>
        </is>
      </c>
    </row>
    <row r="30">
      <c r="B30" s="3" t="inlineStr">
        <is>
          <t>알아둘 점</t>
        </is>
      </c>
    </row>
    <row r="31">
      <c r="B31" s="4" t="inlineStr">
        <is>
          <t>· 2024-10-11 SCHD 3:1 주식분할. 그 이전 배당은 공시 금액 ÷ 3 으로 환산해 지금 1주 기준으로 맞춥니다 (F열 자동).</t>
        </is>
      </c>
    </row>
    <row r="32">
      <c r="B32" s="4" t="inlineStr">
        <is>
          <t>· 연간 성장률은 4회 배당이 모두 확정된 해만 계산합니다. 진행 중인 해는 [연도별] 시트의 '올해 누적 vs 작년 동기'로 봅니다.</t>
        </is>
      </c>
    </row>
    <row r="33">
      <c r="B33" s="4" t="inlineStr">
        <is>
          <t>· '평균 성장률(산술)'과 'CAGR(연평균 복리)'은 다른 숫자입니다. 글에 쓸 때 용어를 구분하세요.</t>
        </is>
      </c>
    </row>
    <row r="34">
      <c r="B34" s="4" t="inlineStr">
        <is>
          <t>· 진행 중인 해의 남은 분기 '예상' 값은 그해 확정 분기의 단순 평균입니다. 과거 14년 중 13년은 4분기가 1~3분기 평균보다 높았으니(보통 +8~16%) 연간 예상치는 보수적(낮게) 나올 가능성이 큽니다.</t>
        </is>
      </c>
    </row>
    <row r="35">
      <c r="B35" s="4" t="inlineStr">
        <is>
          <t>· 이 파일은 GitHub에서 새 배당이 반영될 때마다 다시 만들어집니다(차트 범위도 자동). 손으로 고친 내용은 다음 생성 때 덮어써지니, 고칠 값은 data 폴더 JSON에서 고치세요.</t>
        </is>
      </c>
    </row>
    <row r="36">
      <c r="B36" s="4" t="inlineStr">
        <is>
          <t>· 국내 SCHD형 ETF 분배율은 매월 기준일 가격 대비 분배율을 12개월 합산한 값입니다(근사치).</t>
        </is>
      </c>
    </row>
  </sheetData>
  <mergeCells count="6">
    <mergeCell ref="B33:C33"/>
    <mergeCell ref="B34:C34"/>
    <mergeCell ref="B36:C36"/>
    <mergeCell ref="B32:C32"/>
    <mergeCell ref="B31:C31"/>
    <mergeCell ref="B35:C35"/>
  </mergeCells>
  <pageMargins left="0.75" right="0.75" top="1" bottom="1" header="0.5" footer="0.5"/>
  <legacyDrawing xmlns:r="http://schemas.openxmlformats.org/officeDocument/2006/relationships" r:id="anysvml"/>
</worksheet>
</file>

<file path=xl/worksheets/sheet2.xml><?xml version="1.0" encoding="utf-8"?>
<worksheet xmlns="http://schemas.openxmlformats.org/spreadsheetml/2006/main">
  <sheetPr>
    <outlinePr summaryBelow="1" summaryRight="1"/>
    <pageSetUpPr/>
  </sheetPr>
  <dimension ref="A1:C38"/>
  <sheetViews>
    <sheetView workbookViewId="0">
      <selection activeCell="A1" sqref="A1"/>
    </sheetView>
  </sheetViews>
  <sheetFormatPr baseColWidth="8" defaultRowHeight="15"/>
  <cols>
    <col width="34" customWidth="1" min="1" max="1"/>
    <col width="16" customWidth="1" min="2" max="2"/>
    <col width="50" customWidth="1" min="3" max="3"/>
  </cols>
  <sheetData>
    <row r="1">
      <c r="A1" s="1" t="inlineStr">
        <is>
          <t>SCHD 최신 분기 요약 (카페 글용 숫자)</t>
        </is>
      </c>
    </row>
    <row r="2">
      <c r="A2" s="2" t="inlineStr">
        <is>
          <t>[SCHD_배당]에 새 분기를 입력하면 자동으로 바뀝니다.</t>
        </is>
      </c>
    </row>
    <row r="3">
      <c r="A3" s="11" t="inlineStr">
        <is>
          <t>최신 배당</t>
        </is>
      </c>
    </row>
    <row r="4">
      <c r="A4" s="12" t="inlineStr">
        <is>
          <t>연도</t>
        </is>
      </c>
      <c r="B4" s="13">
        <f>INDEX(SCHD_배당!$A:$A,(COUNT(SCHD_배당!$C$2:$C$90)+1))</f>
        <v/>
      </c>
    </row>
    <row r="5">
      <c r="A5" s="12" t="inlineStr">
        <is>
          <t>분기</t>
        </is>
      </c>
      <c r="B5" s="14">
        <f>INDEX(SCHD_배당!$B:$B,(COUNT(SCHD_배당!$C$2:$C$90)+1))</f>
        <v/>
      </c>
    </row>
    <row r="6">
      <c r="A6" s="12" t="inlineStr">
        <is>
          <t>배당락일</t>
        </is>
      </c>
      <c r="B6" s="15">
        <f>INDEX(SCHD_배당!$C:$C,(COUNT(SCHD_배당!$C$2:$C$90)+1))</f>
        <v/>
      </c>
    </row>
    <row r="7">
      <c r="A7" s="12" t="inlineStr">
        <is>
          <t>지급일</t>
        </is>
      </c>
      <c r="B7" s="15">
        <f>INDEX(SCHD_배당!$D:$D,(COUNT(SCHD_배당!$C$2:$C$90)+1))</f>
        <v/>
      </c>
    </row>
    <row r="8">
      <c r="A8" s="12" t="inlineStr">
        <is>
          <t>배당금 (USD)</t>
        </is>
      </c>
      <c r="B8" s="16">
        <f>INDEX(SCHD_배당!$G:$G,(COUNT(SCHD_배당!$C$2:$C$90)+1))</f>
        <v/>
      </c>
    </row>
    <row r="9">
      <c r="A9" s="12" t="inlineStr">
        <is>
          <t>전분기 대비</t>
        </is>
      </c>
      <c r="B9" s="17">
        <f>INDEX(SCHD_배당!$H:$H,(COUNT(SCHD_배당!$C$2:$C$90)+1))</f>
        <v/>
      </c>
      <c r="C9" s="2" t="inlineStr">
        <is>
          <t>+면 인상, −면 인하</t>
        </is>
      </c>
    </row>
    <row r="10">
      <c r="A10" s="12" t="inlineStr">
        <is>
          <t>전년 동기 대비</t>
        </is>
      </c>
      <c r="B10" s="17">
        <f>INDEX(SCHD_배당!$I:$I,(COUNT(SCHD_배당!$C$2:$C$90)+1))</f>
        <v/>
      </c>
    </row>
    <row r="11">
      <c r="A11" s="12" t="inlineStr">
        <is>
          <t>전년 동기 배당금 (USD)</t>
        </is>
      </c>
      <c r="B11" s="16">
        <f>INDEX(SCHD_배당!$G:$G,(COUNT(SCHD_배당!$C$2:$C$90)+1)-4)</f>
        <v/>
      </c>
    </row>
    <row r="12">
      <c r="A12" s="12" t="inlineStr">
        <is>
          <t>최근 4회 합계 TTM (USD)</t>
        </is>
      </c>
      <c r="B12" s="16">
        <f>INDEX(SCHD_배당!$J:$J,(COUNT(SCHD_배당!$C$2:$C$90)+1))</f>
        <v/>
      </c>
    </row>
    <row r="13">
      <c r="A13" s="12" t="inlineStr">
        <is>
          <t>배당락일 종가 (USD)</t>
        </is>
      </c>
      <c r="B13" s="18">
        <f>INDEX(SCHD_배당!$K:$K,(COUNT(SCHD_배당!$C$2:$C$90)+1))</f>
        <v/>
      </c>
    </row>
    <row r="14">
      <c r="A14" s="12" t="inlineStr">
        <is>
          <t>TTM 배당수익률</t>
        </is>
      </c>
      <c r="B14" s="19">
        <f>INDEX(SCHD_배당!$L:$L,(COUNT(SCHD_배당!$C$2:$C$90)+1))</f>
        <v/>
      </c>
    </row>
    <row r="15">
      <c r="A15" s="12" t="inlineStr">
        <is>
          <t>지급일 환율</t>
        </is>
      </c>
      <c r="B15" s="20">
        <f>INDEX(SCHD_배당!$M:$M,(COUNT(SCHD_배당!$C$2:$C$90)+1))</f>
        <v/>
      </c>
    </row>
    <row r="16">
      <c r="A16" s="12" t="inlineStr">
        <is>
          <t>1주 배당 원화 (세전)</t>
        </is>
      </c>
      <c r="B16" s="21">
        <f>INDEX(SCHD_배당!$N:$N,(COUNT(SCHD_배당!$C$2:$C$90)+1))</f>
        <v/>
      </c>
    </row>
    <row r="17">
      <c r="A17" s="12" t="inlineStr">
        <is>
          <t>1주 배당 원화 (미국 15% 원천징수 후)</t>
        </is>
      </c>
      <c r="B17" s="21">
        <f>INDEX(SCHD_배당!$O:$O,(COUNT(SCHD_배당!$C$2:$C$90)+1))</f>
        <v/>
      </c>
    </row>
    <row r="19">
      <c r="A19" s="11" t="inlineStr">
        <is>
          <t>올해 흐름</t>
        </is>
      </c>
    </row>
    <row r="20">
      <c r="A20" s="12" t="inlineStr">
        <is>
          <t>올해 누적 배당 (USD)</t>
        </is>
      </c>
      <c r="B20" s="16">
        <f>INDEX(연도별!$C$2:$C$21,MATCH(B4,연도별!$A$2:$A$21,0))</f>
        <v/>
      </c>
    </row>
    <row r="21">
      <c r="A21" s="12" t="inlineStr">
        <is>
          <t>작년 같은 기간 누적 (USD)</t>
        </is>
      </c>
      <c r="B21" s="16">
        <f>SUMIFS(SCHD_배당!$G$2:$G$90,SCHD_배당!$A$2:$A$90,B4-1,SCHD_배당!$B$2:$B$90,"&lt;="&amp;B5)</f>
        <v/>
      </c>
    </row>
    <row r="22">
      <c r="A22" s="12" t="inlineStr">
        <is>
          <t>올해 누적 vs 작년 동기</t>
        </is>
      </c>
      <c r="B22" s="17">
        <f>B20/B21-1</f>
        <v/>
      </c>
      <c r="C22" s="2" t="inlineStr">
        <is>
          <t>배당 횟수가 같은 기간끼리 비교</t>
        </is>
      </c>
    </row>
    <row r="24">
      <c r="A24" s="11" t="inlineStr">
        <is>
          <t>장기 성장</t>
        </is>
      </c>
    </row>
    <row r="25">
      <c r="A25" s="12" t="inlineStr">
        <is>
          <t>최근 확정연도</t>
        </is>
      </c>
      <c r="B25" s="13">
        <f>_xlfn.MAXIFS(연도별!$A$2:$A$21,연도별!$B$2:$B$21,"&gt;=4")</f>
        <v/>
      </c>
    </row>
    <row r="26">
      <c r="A26" s="12" t="inlineStr">
        <is>
          <t>그해 연간 배당 (USD)</t>
        </is>
      </c>
      <c r="B26" s="16">
        <f>INDEX(연도별!$C$2:$C$21,MATCH(B25,연도별!$A$2:$A$21,0))</f>
        <v/>
      </c>
    </row>
    <row r="27">
      <c r="A27" s="12" t="inlineStr">
        <is>
          <t>그해 성장률</t>
        </is>
      </c>
      <c r="B27" s="19">
        <f>INDEX(연도별!$E$2:$E$21,MATCH(B25,연도별!$A$2:$A$21,0))</f>
        <v/>
      </c>
    </row>
    <row r="28">
      <c r="A28" s="12" t="inlineStr">
        <is>
          <t>5년 CAGR</t>
        </is>
      </c>
      <c r="B28" s="19">
        <f>(B26/INDEX(연도별!$C$2:$C$21,MATCH(B25-5,연도별!$A$2:$A$21,0)))^(1/5)-1</f>
        <v/>
      </c>
    </row>
    <row r="29">
      <c r="A29" s="12" t="inlineStr">
        <is>
          <t>10년 CAGR</t>
        </is>
      </c>
      <c r="B29" s="19">
        <f>(B26/INDEX(연도별!$C$2:$C$21,MATCH(B25-10,연도별!$A$2:$A$21,0)))^(1/10)-1</f>
        <v/>
      </c>
    </row>
    <row r="30">
      <c r="A30" s="12" t="inlineStr">
        <is>
          <t>10년 평균 성장률 (산술)</t>
        </is>
      </c>
      <c r="B30" s="19">
        <f>AVERAGEIFS(연도별!$E$2:$E$21,연도별!$A$2:$A$21,"&gt;"&amp;(B25-10),연도별!$A$2:$A$21,"&lt;="&amp;B25)</f>
        <v/>
      </c>
    </row>
    <row r="31">
      <c r="A31" s="12" t="inlineStr">
        <is>
          <t>연간 배당 연속 증가 (2012년 이후 집계)</t>
        </is>
      </c>
      <c r="B31" s="22">
        <f>INDEX(연도별!$F$2:$F$21,MATCH(B25,연도별!$A$2:$A$21,0))</f>
        <v/>
      </c>
    </row>
    <row r="33">
      <c r="A33" s="11" t="inlineStr">
        <is>
          <t>공식 수익률 · 다음 배당</t>
        </is>
      </c>
    </row>
    <row r="34">
      <c r="A34" s="12" t="inlineStr">
        <is>
          <t>30일 SEC 수익률 (Schwab 공식)</t>
        </is>
      </c>
      <c r="B34" s="19" t="n">
        <v>0.033</v>
      </c>
      <c r="C34" s="2" t="inlineStr">
        <is>
          <t>2026-10-13 기준 · 최근 30일 순투자수익(보수 차감) 연 환산</t>
        </is>
      </c>
    </row>
    <row r="35">
      <c r="A35" s="12" t="inlineStr">
        <is>
          <t>분배수익률 TTM (Schwab 공식)</t>
        </is>
      </c>
      <c r="B35" s="19" t="n">
        <v>0.0324</v>
      </c>
      <c r="C35" s="2" t="inlineStr">
        <is>
          <t>2026-09-30 기준 · 최근 12개월 분배금 ÷ 기준일 NAV</t>
        </is>
      </c>
    </row>
    <row r="36">
      <c r="A36" s="12" t="inlineStr">
        <is>
          <t>다음 배당락일 (예정)</t>
        </is>
      </c>
      <c r="B36" s="15" t="n">
        <v>46365</v>
      </c>
      <c r="C36" s="2" t="inlineStr">
        <is>
          <t>2026년 4분기 · 금액 미발표 · Schwab 분배 일정 기준(변경 가능)</t>
        </is>
      </c>
    </row>
    <row r="37">
      <c r="A37" s="12" t="inlineStr">
        <is>
          <t>다음 지급일 (예정)</t>
        </is>
      </c>
      <c r="B37" s="15" t="n">
        <v>46370</v>
      </c>
    </row>
    <row r="38">
      <c r="A38" s="2" t="inlineStr">
        <is>
          <t>금액 출처: Schwab 공식 · 트래커 반영 2026-10-03 · 실제 세후 입금액은 증권사 거래내역 기준</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P90"/>
  <sheetViews>
    <sheetView workbookViewId="0">
      <pane xSplit="2" ySplit="1" topLeftCell="C2" activePane="bottomRight" state="frozen"/>
      <selection pane="topRight"/>
      <selection pane="bottomLeft"/>
      <selection pane="bottomRight" activeCell="A1" sqref="A1"/>
    </sheetView>
  </sheetViews>
  <sheetFormatPr baseColWidth="8" defaultRowHeight="15"/>
  <cols>
    <col width="7" customWidth="1" min="1" max="1"/>
    <col width="6" customWidth="1" min="2" max="2"/>
    <col width="11.5" customWidth="1" min="3" max="3"/>
    <col width="11.5" customWidth="1" min="4" max="4"/>
    <col width="13" customWidth="1" min="5" max="5"/>
    <col width="6" customWidth="1" min="6" max="6"/>
    <col width="13" customWidth="1" min="7" max="7"/>
    <col width="9" customWidth="1" min="8" max="8"/>
    <col width="9" customWidth="1" min="9" max="9"/>
    <col width="11" customWidth="1" min="10" max="10"/>
    <col width="11" customWidth="1" min="11" max="11"/>
    <col width="10" customWidth="1" min="12" max="12"/>
    <col width="10" customWidth="1" min="13" max="13"/>
    <col width="11" customWidth="1" min="14" max="14"/>
    <col width="12" customWidth="1" min="15" max="15"/>
    <col width="22" customWidth="1" min="16" max="16"/>
  </cols>
  <sheetData>
    <row r="1" ht="34" customHeight="1">
      <c r="A1" s="23" t="inlineStr">
        <is>
          <t>연도</t>
        </is>
      </c>
      <c r="B1" s="23" t="inlineStr">
        <is>
          <t>분기</t>
        </is>
      </c>
      <c r="C1" s="23" t="inlineStr">
        <is>
          <t>배당락일</t>
        </is>
      </c>
      <c r="D1" s="23" t="inlineStr">
        <is>
          <t>지급일</t>
        </is>
      </c>
      <c r="E1" s="23" t="inlineStr">
        <is>
          <t>공시 배당금
(USD, 당시 1주)</t>
        </is>
      </c>
      <c r="F1" s="23" t="inlineStr">
        <is>
          <t>분할
환산</t>
        </is>
      </c>
      <c r="G1" s="23" t="inlineStr">
        <is>
          <t>수정 배당금
(USD, 현재 1주)</t>
        </is>
      </c>
      <c r="H1" s="23" t="inlineStr">
        <is>
          <t>전분기
대비</t>
        </is>
      </c>
      <c r="I1" s="23" t="inlineStr">
        <is>
          <t>전년 동기
대비</t>
        </is>
      </c>
      <c r="J1" s="23" t="inlineStr">
        <is>
          <t>최근 4회
합계(TTM)</t>
        </is>
      </c>
      <c r="K1" s="23" t="inlineStr">
        <is>
          <t>배당락일
종가(USD)</t>
        </is>
      </c>
      <c r="L1" s="23" t="inlineStr">
        <is>
          <t>TTM
배당수익률</t>
        </is>
      </c>
      <c r="M1" s="23" t="inlineStr">
        <is>
          <t>지급일
환율(원)</t>
        </is>
      </c>
      <c r="N1" s="23" t="inlineStr">
        <is>
          <t>1주 배당
원화(세전)</t>
        </is>
      </c>
      <c r="O1" s="23" t="inlineStr">
        <is>
          <t>1주 배당
원화(미국15%후)</t>
        </is>
      </c>
      <c r="P1" s="23" t="inlineStr">
        <is>
          <t>출처</t>
        </is>
      </c>
    </row>
    <row r="2">
      <c r="A2" s="24">
        <f>IF($C2="","",YEAR($C2))</f>
        <v/>
      </c>
      <c r="B2" s="25">
        <f>IF($C2="","",ROUNDUP(MONTH($C2)/3,0))</f>
        <v/>
      </c>
      <c r="C2" s="26" t="n">
        <v>40987</v>
      </c>
      <c r="D2" s="26" t="n">
        <v>40991</v>
      </c>
      <c r="E2" s="27" t="n">
        <v>0.138</v>
      </c>
      <c r="F2" s="24">
        <f>IF($C2="","",IF($C2&lt;DATE(2024,10,11),3,1))</f>
        <v/>
      </c>
      <c r="G2" s="28">
        <f>IF($C2="","",E2/F2)</f>
        <v/>
      </c>
      <c r="H2" s="29" t="inlineStr"/>
      <c r="I2" s="29" t="inlineStr"/>
      <c r="J2" s="28" t="inlineStr"/>
      <c r="K2" s="30" t="n">
        <v>9.26</v>
      </c>
      <c r="L2" s="29">
        <f>IF(OR(J2="",K2=""),"",J2/K2)</f>
        <v/>
      </c>
      <c r="M2" s="31" t="n">
        <v>1133.5</v>
      </c>
      <c r="N2" s="32">
        <f>IF(OR(G2="",M2=""),"",G2*M2)</f>
        <v/>
      </c>
      <c r="O2" s="32">
        <f>IF(N2="","",N2*(1-사용법!$C$6))</f>
        <v/>
      </c>
      <c r="P2" s="33" t="inlineStr">
        <is>
          <t>dividendhistory.net</t>
        </is>
      </c>
    </row>
    <row r="3">
      <c r="A3" s="24">
        <f>IF($C3="","",YEAR($C3))</f>
        <v/>
      </c>
      <c r="B3" s="25">
        <f>IF($C3="","",ROUNDUP(MONTH($C3)/3,0))</f>
        <v/>
      </c>
      <c r="C3" s="26" t="n">
        <v>41078</v>
      </c>
      <c r="D3" s="26" t="n">
        <v>41082</v>
      </c>
      <c r="E3" s="27" t="n">
        <v>0.2061</v>
      </c>
      <c r="F3" s="24">
        <f>IF($C3="","",IF($C3&lt;DATE(2024,10,11),3,1))</f>
        <v/>
      </c>
      <c r="G3" s="28">
        <f>IF($C3="","",E3/F3)</f>
        <v/>
      </c>
      <c r="H3" s="29">
        <f>IF(OR($C3="",G2=""),"",G3/G2-1)</f>
        <v/>
      </c>
      <c r="I3" s="29" t="inlineStr"/>
      <c r="J3" s="28" t="inlineStr"/>
      <c r="K3" s="30" t="n">
        <v>9.140000000000001</v>
      </c>
      <c r="L3" s="29">
        <f>IF(OR(J3="",K3=""),"",J3/K3)</f>
        <v/>
      </c>
      <c r="M3" s="31" t="n">
        <v>1159</v>
      </c>
      <c r="N3" s="32">
        <f>IF(OR(G3="",M3=""),"",G3*M3)</f>
        <v/>
      </c>
      <c r="O3" s="32">
        <f>IF(N3="","",N3*(1-사용법!$C$6))</f>
        <v/>
      </c>
      <c r="P3" s="33" t="inlineStr">
        <is>
          <t>dividendhistory.net</t>
        </is>
      </c>
    </row>
    <row r="4">
      <c r="A4" s="24">
        <f>IF($C4="","",YEAR($C4))</f>
        <v/>
      </c>
      <c r="B4" s="25">
        <f>IF($C4="","",ROUNDUP(MONTH($C4)/3,0))</f>
        <v/>
      </c>
      <c r="C4" s="26" t="n">
        <v>41169</v>
      </c>
      <c r="D4" s="26" t="n">
        <v>41173</v>
      </c>
      <c r="E4" s="27" t="n">
        <v>0.2079</v>
      </c>
      <c r="F4" s="24">
        <f>IF($C4="","",IF($C4&lt;DATE(2024,10,11),3,1))</f>
        <v/>
      </c>
      <c r="G4" s="28">
        <f>IF($C4="","",E4/F4)</f>
        <v/>
      </c>
      <c r="H4" s="29">
        <f>IF(OR($C4="",G3=""),"",G4/G3-1)</f>
        <v/>
      </c>
      <c r="I4" s="29" t="inlineStr"/>
      <c r="J4" s="28" t="inlineStr"/>
      <c r="K4" s="30" t="n">
        <v>9.65</v>
      </c>
      <c r="L4" s="29">
        <f>IF(OR(J4="",K4=""),"",J4/K4)</f>
        <v/>
      </c>
      <c r="M4" s="31" t="n">
        <v>1117</v>
      </c>
      <c r="N4" s="32">
        <f>IF(OR(G4="",M4=""),"",G4*M4)</f>
        <v/>
      </c>
      <c r="O4" s="32">
        <f>IF(N4="","",N4*(1-사용법!$C$6))</f>
        <v/>
      </c>
      <c r="P4" s="33" t="inlineStr">
        <is>
          <t>dividendhistory.net</t>
        </is>
      </c>
    </row>
    <row r="5">
      <c r="A5" s="24">
        <f>IF($C5="","",YEAR($C5))</f>
        <v/>
      </c>
      <c r="B5" s="25">
        <f>IF($C5="","",ROUNDUP(MONTH($C5)/3,0))</f>
        <v/>
      </c>
      <c r="C5" s="26" t="n">
        <v>41267</v>
      </c>
      <c r="D5" s="26" t="n">
        <v>41274</v>
      </c>
      <c r="E5" s="27" t="n">
        <v>0.258</v>
      </c>
      <c r="F5" s="24">
        <f>IF($C5="","",IF($C5&lt;DATE(2024,10,11),3,1))</f>
        <v/>
      </c>
      <c r="G5" s="28">
        <f>IF($C5="","",E5/F5)</f>
        <v/>
      </c>
      <c r="H5" s="29">
        <f>IF(OR($C5="",G4=""),"",G5/G4-1)</f>
        <v/>
      </c>
      <c r="I5" s="29" t="inlineStr"/>
      <c r="J5" s="28">
        <f>IF($C5="","",SUM(G2:G5))</f>
        <v/>
      </c>
      <c r="K5" s="30" t="n">
        <v>9.486700000000001</v>
      </c>
      <c r="L5" s="29">
        <f>IF(OR(J5="",K5=""),"",J5/K5)</f>
        <v/>
      </c>
      <c r="M5" s="31" t="n">
        <v>1063</v>
      </c>
      <c r="N5" s="32">
        <f>IF(OR(G5="",M5=""),"",G5*M5)</f>
        <v/>
      </c>
      <c r="O5" s="32">
        <f>IF(N5="","",N5*(1-사용법!$C$6))</f>
        <v/>
      </c>
      <c r="P5" s="33" t="inlineStr">
        <is>
          <t>dividendhistory.net</t>
        </is>
      </c>
    </row>
    <row r="6">
      <c r="A6" s="24">
        <f>IF($C6="","",YEAR($C6))</f>
        <v/>
      </c>
      <c r="B6" s="25">
        <f>IF($C6="","",ROUNDUP(MONTH($C6)/3,0))</f>
        <v/>
      </c>
      <c r="C6" s="26" t="n">
        <v>41351</v>
      </c>
      <c r="D6" s="26" t="n">
        <v>41355</v>
      </c>
      <c r="E6" s="27" t="n">
        <v>0.1992</v>
      </c>
      <c r="F6" s="24">
        <f>IF($C6="","",IF($C6&lt;DATE(2024,10,11),3,1))</f>
        <v/>
      </c>
      <c r="G6" s="28">
        <f>IF($C6="","",E6/F6)</f>
        <v/>
      </c>
      <c r="H6" s="29">
        <f>IF(OR($C6="",G5=""),"",G6/G5-1)</f>
        <v/>
      </c>
      <c r="I6" s="29">
        <f>IF(OR($C6="",G2=""),"",G6/G2-1)</f>
        <v/>
      </c>
      <c r="J6" s="28">
        <f>IF($C6="","",SUM(G3:G6))</f>
        <v/>
      </c>
      <c r="K6" s="30" t="n">
        <v>10.35</v>
      </c>
      <c r="L6" s="29">
        <f>IF(OR(J6="",K6=""),"",J6/K6)</f>
        <v/>
      </c>
      <c r="M6" s="31" t="n">
        <v>1118</v>
      </c>
      <c r="N6" s="32">
        <f>IF(OR(G6="",M6=""),"",G6*M6)</f>
        <v/>
      </c>
      <c r="O6" s="32">
        <f>IF(N6="","",N6*(1-사용법!$C$6))</f>
        <v/>
      </c>
      <c r="P6" s="33" t="inlineStr">
        <is>
          <t>dividendhistory.net</t>
        </is>
      </c>
    </row>
    <row r="7">
      <c r="A7" s="24">
        <f>IF($C7="","",YEAR($C7))</f>
        <v/>
      </c>
      <c r="B7" s="25">
        <f>IF($C7="","",ROUNDUP(MONTH($C7)/3,0))</f>
        <v/>
      </c>
      <c r="C7" s="26" t="n">
        <v>41449</v>
      </c>
      <c r="D7" s="26" t="n">
        <v>41453</v>
      </c>
      <c r="E7" s="27" t="n">
        <v>0.225</v>
      </c>
      <c r="F7" s="24">
        <f>IF($C7="","",IF($C7&lt;DATE(2024,10,11),3,1))</f>
        <v/>
      </c>
      <c r="G7" s="28">
        <f>IF($C7="","",E7/F7)</f>
        <v/>
      </c>
      <c r="H7" s="29">
        <f>IF(OR($C7="",G6=""),"",G7/G6-1)</f>
        <v/>
      </c>
      <c r="I7" s="29">
        <f>IF(OR($C7="",G3=""),"",G7/G3-1)</f>
        <v/>
      </c>
      <c r="J7" s="28">
        <f>IF($C7="","",SUM(G4:G7))</f>
        <v/>
      </c>
      <c r="K7" s="30" t="n">
        <v>10.73</v>
      </c>
      <c r="L7" s="29">
        <f>IF(OR(J7="",K7=""),"",J7/K7)</f>
        <v/>
      </c>
      <c r="M7" s="31" t="n">
        <v>1140</v>
      </c>
      <c r="N7" s="32">
        <f>IF(OR(G7="",M7=""),"",G7*M7)</f>
        <v/>
      </c>
      <c r="O7" s="32">
        <f>IF(N7="","",N7*(1-사용법!$C$6))</f>
        <v/>
      </c>
      <c r="P7" s="33" t="inlineStr">
        <is>
          <t>dividendhistory.net</t>
        </is>
      </c>
    </row>
    <row r="8">
      <c r="A8" s="24">
        <f>IF($C8="","",YEAR($C8))</f>
        <v/>
      </c>
      <c r="B8" s="25">
        <f>IF($C8="","",ROUNDUP(MONTH($C8)/3,0))</f>
        <v/>
      </c>
      <c r="C8" s="26" t="n">
        <v>41540</v>
      </c>
      <c r="D8" s="26" t="n">
        <v>41544</v>
      </c>
      <c r="E8" s="27" t="n">
        <v>0.2307</v>
      </c>
      <c r="F8" s="24">
        <f>IF($C8="","",IF($C8&lt;DATE(2024,10,11),3,1))</f>
        <v/>
      </c>
      <c r="G8" s="28">
        <f>IF($C8="","",E8/F8)</f>
        <v/>
      </c>
      <c r="H8" s="29">
        <f>IF(OR($C8="",G7=""),"",G8/G7-1)</f>
        <v/>
      </c>
      <c r="I8" s="29">
        <f>IF(OR($C8="",G4=""),"",G8/G4-1)</f>
        <v/>
      </c>
      <c r="J8" s="28">
        <f>IF($C8="","",SUM(G5:G8))</f>
        <v/>
      </c>
      <c r="K8" s="30" t="n">
        <v>11.4033</v>
      </c>
      <c r="L8" s="29">
        <f>IF(OR(J8="",K8=""),"",J8/K8)</f>
        <v/>
      </c>
      <c r="M8" s="31" t="n">
        <v>1075.5</v>
      </c>
      <c r="N8" s="32">
        <f>IF(OR(G8="",M8=""),"",G8*M8)</f>
        <v/>
      </c>
      <c r="O8" s="32">
        <f>IF(N8="","",N8*(1-사용법!$C$6))</f>
        <v/>
      </c>
      <c r="P8" s="33" t="inlineStr">
        <is>
          <t>dividendhistory.net</t>
        </is>
      </c>
    </row>
    <row r="9">
      <c r="A9" s="24">
        <f>IF($C9="","",YEAR($C9))</f>
        <v/>
      </c>
      <c r="B9" s="25">
        <f>IF($C9="","",ROUNDUP(MONTH($C9)/3,0))</f>
        <v/>
      </c>
      <c r="C9" s="26" t="n">
        <v>41631</v>
      </c>
      <c r="D9" s="26" t="n">
        <v>41638</v>
      </c>
      <c r="E9" s="27" t="n">
        <v>0.249</v>
      </c>
      <c r="F9" s="24">
        <f>IF($C9="","",IF($C9&lt;DATE(2024,10,11),3,1))</f>
        <v/>
      </c>
      <c r="G9" s="28">
        <f>IF($C9="","",E9/F9)</f>
        <v/>
      </c>
      <c r="H9" s="29">
        <f>IF(OR($C9="",G8=""),"",G9/G8-1)</f>
        <v/>
      </c>
      <c r="I9" s="29">
        <f>IF(OR($C9="",G5=""),"",G9/G5-1)</f>
        <v/>
      </c>
      <c r="J9" s="28">
        <f>IF($C9="","",SUM(G6:G9))</f>
        <v/>
      </c>
      <c r="K9" s="30" t="n">
        <v>12.0533</v>
      </c>
      <c r="L9" s="29">
        <f>IF(OR(J9="",K9=""),"",J9/K9)</f>
        <v/>
      </c>
      <c r="M9" s="31" t="n">
        <v>1053.5</v>
      </c>
      <c r="N9" s="32">
        <f>IF(OR(G9="",M9=""),"",G9*M9)</f>
        <v/>
      </c>
      <c r="O9" s="32">
        <f>IF(N9="","",N9*(1-사용법!$C$6))</f>
        <v/>
      </c>
      <c r="P9" s="33" t="inlineStr">
        <is>
          <t>dividendhistory.net</t>
        </is>
      </c>
    </row>
    <row r="10">
      <c r="A10" s="24">
        <f>IF($C10="","",YEAR($C10))</f>
        <v/>
      </c>
      <c r="B10" s="25">
        <f>IF($C10="","",ROUNDUP(MONTH($C10)/3,0))</f>
        <v/>
      </c>
      <c r="C10" s="26" t="n">
        <v>41722</v>
      </c>
      <c r="D10" s="26" t="n">
        <v>41726</v>
      </c>
      <c r="E10" s="27" t="n">
        <v>0.2478</v>
      </c>
      <c r="F10" s="24">
        <f>IF($C10="","",IF($C10&lt;DATE(2024,10,11),3,1))</f>
        <v/>
      </c>
      <c r="G10" s="28">
        <f>IF($C10="","",E10/F10)</f>
        <v/>
      </c>
      <c r="H10" s="29">
        <f>IF(OR($C10="",G9=""),"",G10/G9-1)</f>
        <v/>
      </c>
      <c r="I10" s="29">
        <f>IF(OR($C10="",G6=""),"",G10/G6-1)</f>
        <v/>
      </c>
      <c r="J10" s="28">
        <f>IF($C10="","",SUM(G7:G10))</f>
        <v/>
      </c>
      <c r="K10" s="30" t="n">
        <v>12.0833</v>
      </c>
      <c r="L10" s="29">
        <f>IF(OR(J10="",K10=""),"",J10/K10)</f>
        <v/>
      </c>
      <c r="M10" s="31" t="n">
        <v>1068.7</v>
      </c>
      <c r="N10" s="32">
        <f>IF(OR(G10="",M10=""),"",G10*M10)</f>
        <v/>
      </c>
      <c r="O10" s="32">
        <f>IF(N10="","",N10*(1-사용법!$C$6))</f>
        <v/>
      </c>
      <c r="P10" s="33" t="inlineStr">
        <is>
          <t>dividendhistory.net</t>
        </is>
      </c>
    </row>
    <row r="11">
      <c r="A11" s="24">
        <f>IF($C11="","",YEAR($C11))</f>
        <v/>
      </c>
      <c r="B11" s="25">
        <f>IF($C11="","",ROUNDUP(MONTH($C11)/3,0))</f>
        <v/>
      </c>
      <c r="C11" s="26" t="n">
        <v>41813</v>
      </c>
      <c r="D11" s="26" t="n">
        <v>41817</v>
      </c>
      <c r="E11" s="27" t="n">
        <v>0.2694</v>
      </c>
      <c r="F11" s="24">
        <f>IF($C11="","",IF($C11&lt;DATE(2024,10,11),3,1))</f>
        <v/>
      </c>
      <c r="G11" s="28">
        <f>IF($C11="","",E11/F11)</f>
        <v/>
      </c>
      <c r="H11" s="29">
        <f>IF(OR($C11="",G10=""),"",G11/G10-1)</f>
        <v/>
      </c>
      <c r="I11" s="29">
        <f>IF(OR($C11="",G7=""),"",G11/G7-1)</f>
        <v/>
      </c>
      <c r="J11" s="28">
        <f>IF($C11="","",SUM(G8:G11))</f>
        <v/>
      </c>
      <c r="K11" s="30" t="n">
        <v>12.8433</v>
      </c>
      <c r="L11" s="29">
        <f>IF(OR(J11="",K11=""),"",J11/K11)</f>
        <v/>
      </c>
      <c r="M11" s="31" t="n">
        <v>1014.5</v>
      </c>
      <c r="N11" s="32">
        <f>IF(OR(G11="",M11=""),"",G11*M11)</f>
        <v/>
      </c>
      <c r="O11" s="32">
        <f>IF(N11="","",N11*(1-사용법!$C$6))</f>
        <v/>
      </c>
      <c r="P11" s="33" t="inlineStr">
        <is>
          <t>dividendhistory.net</t>
        </is>
      </c>
    </row>
    <row r="12">
      <c r="A12" s="24">
        <f>IF($C12="","",YEAR($C12))</f>
        <v/>
      </c>
      <c r="B12" s="25">
        <f>IF($C12="","",ROUNDUP(MONTH($C12)/3,0))</f>
        <v/>
      </c>
      <c r="C12" s="26" t="n">
        <v>41904</v>
      </c>
      <c r="D12" s="26" t="n">
        <v>41908</v>
      </c>
      <c r="E12" s="27" t="n">
        <v>0.2544</v>
      </c>
      <c r="F12" s="24">
        <f>IF($C12="","",IF($C12&lt;DATE(2024,10,11),3,1))</f>
        <v/>
      </c>
      <c r="G12" s="28">
        <f>IF($C12="","",E12/F12)</f>
        <v/>
      </c>
      <c r="H12" s="29">
        <f>IF(OR($C12="",G11=""),"",G12/G11-1)</f>
        <v/>
      </c>
      <c r="I12" s="29">
        <f>IF(OR($C12="",G8=""),"",G12/G8-1)</f>
        <v/>
      </c>
      <c r="J12" s="28">
        <f>IF($C12="","",SUM(G9:G12))</f>
        <v/>
      </c>
      <c r="K12" s="30" t="n">
        <v>12.98</v>
      </c>
      <c r="L12" s="29">
        <f>IF(OR(J12="",K12=""),"",J12/K12)</f>
        <v/>
      </c>
      <c r="M12" s="31" t="n">
        <v>1044.5</v>
      </c>
      <c r="N12" s="32">
        <f>IF(OR(G12="",M12=""),"",G12*M12)</f>
        <v/>
      </c>
      <c r="O12" s="32">
        <f>IF(N12="","",N12*(1-사용법!$C$6))</f>
        <v/>
      </c>
      <c r="P12" s="33" t="inlineStr">
        <is>
          <t>dividendhistory.net</t>
        </is>
      </c>
    </row>
    <row r="13">
      <c r="A13" s="24">
        <f>IF($C13="","",YEAR($C13))</f>
        <v/>
      </c>
      <c r="B13" s="25">
        <f>IF($C13="","",ROUNDUP(MONTH($C13)/3,0))</f>
        <v/>
      </c>
      <c r="C13" s="26" t="n">
        <v>41995</v>
      </c>
      <c r="D13" s="26" t="n">
        <v>42002</v>
      </c>
      <c r="E13" s="27" t="n">
        <v>0.2754</v>
      </c>
      <c r="F13" s="24">
        <f>IF($C13="","",IF($C13&lt;DATE(2024,10,11),3,1))</f>
        <v/>
      </c>
      <c r="G13" s="28">
        <f>IF($C13="","",E13/F13)</f>
        <v/>
      </c>
      <c r="H13" s="29">
        <f>IF(OR($C13="",G12=""),"",G13/G12-1)</f>
        <v/>
      </c>
      <c r="I13" s="29">
        <f>IF(OR($C13="",G9=""),"",G13/G9-1)</f>
        <v/>
      </c>
      <c r="J13" s="28">
        <f>IF($C13="","",SUM(G10:G13))</f>
        <v/>
      </c>
      <c r="K13" s="30" t="n">
        <v>13.44</v>
      </c>
      <c r="L13" s="29">
        <f>IF(OR(J13="",K13=""),"",J13/K13)</f>
        <v/>
      </c>
      <c r="M13" s="31" t="n">
        <v>1097.8</v>
      </c>
      <c r="N13" s="32">
        <f>IF(OR(G13="",M13=""),"",G13*M13)</f>
        <v/>
      </c>
      <c r="O13" s="32">
        <f>IF(N13="","",N13*(1-사용법!$C$6))</f>
        <v/>
      </c>
      <c r="P13" s="33" t="inlineStr">
        <is>
          <t>dividendhistory.net</t>
        </is>
      </c>
    </row>
    <row r="14">
      <c r="A14" s="24">
        <f>IF($C14="","",YEAR($C14))</f>
        <v/>
      </c>
      <c r="B14" s="25">
        <f>IF($C14="","",ROUNDUP(MONTH($C14)/3,0))</f>
        <v/>
      </c>
      <c r="C14" s="26" t="n">
        <v>42086</v>
      </c>
      <c r="D14" s="26" t="n">
        <v>42090</v>
      </c>
      <c r="E14" s="27" t="n">
        <v>0.27</v>
      </c>
      <c r="F14" s="24">
        <f>IF($C14="","",IF($C14&lt;DATE(2024,10,11),3,1))</f>
        <v/>
      </c>
      <c r="G14" s="28">
        <f>IF($C14="","",E14/F14)</f>
        <v/>
      </c>
      <c r="H14" s="29">
        <f>IF(OR($C14="",G13=""),"",G14/G13-1)</f>
        <v/>
      </c>
      <c r="I14" s="29">
        <f>IF(OR($C14="",G10=""),"",G14/G10-1)</f>
        <v/>
      </c>
      <c r="J14" s="28">
        <f>IF($C14="","",SUM(G11:G14))</f>
        <v/>
      </c>
      <c r="K14" s="30" t="n">
        <v>13.3167</v>
      </c>
      <c r="L14" s="29">
        <f>IF(OR(J14="",K14=""),"",J14/K14)</f>
        <v/>
      </c>
      <c r="M14" s="31" t="n">
        <v>1106.5</v>
      </c>
      <c r="N14" s="32">
        <f>IF(OR(G14="",M14=""),"",G14*M14)</f>
        <v/>
      </c>
      <c r="O14" s="32">
        <f>IF(N14="","",N14*(1-사용법!$C$6))</f>
        <v/>
      </c>
      <c r="P14" s="33" t="inlineStr">
        <is>
          <t>dividendhistory.net</t>
        </is>
      </c>
    </row>
    <row r="15">
      <c r="A15" s="24">
        <f>IF($C15="","",YEAR($C15))</f>
        <v/>
      </c>
      <c r="B15" s="25">
        <f>IF($C15="","",ROUNDUP(MONTH($C15)/3,0))</f>
        <v/>
      </c>
      <c r="C15" s="26" t="n">
        <v>42177</v>
      </c>
      <c r="D15" s="26" t="n">
        <v>42181</v>
      </c>
      <c r="E15" s="27" t="n">
        <v>0.3063</v>
      </c>
      <c r="F15" s="24">
        <f>IF($C15="","",IF($C15&lt;DATE(2024,10,11),3,1))</f>
        <v/>
      </c>
      <c r="G15" s="28">
        <f>IF($C15="","",E15/F15)</f>
        <v/>
      </c>
      <c r="H15" s="29">
        <f>IF(OR($C15="",G14=""),"",G15/G14-1)</f>
        <v/>
      </c>
      <c r="I15" s="29">
        <f>IF(OR($C15="",G11=""),"",G15/G11-1)</f>
        <v/>
      </c>
      <c r="J15" s="28">
        <f>IF($C15="","",SUM(G12:G15))</f>
        <v/>
      </c>
      <c r="K15" s="30" t="n">
        <v>13.1767</v>
      </c>
      <c r="L15" s="29">
        <f>IF(OR(J15="",K15=""),"",J15/K15)</f>
        <v/>
      </c>
      <c r="M15" s="31" t="n">
        <v>1119.5</v>
      </c>
      <c r="N15" s="32">
        <f>IF(OR(G15="",M15=""),"",G15*M15)</f>
        <v/>
      </c>
      <c r="O15" s="32">
        <f>IF(N15="","",N15*(1-사용법!$C$6))</f>
        <v/>
      </c>
      <c r="P15" s="33" t="inlineStr">
        <is>
          <t>dividendhistory.net</t>
        </is>
      </c>
    </row>
    <row r="16">
      <c r="A16" s="24">
        <f>IF($C16="","",YEAR($C16))</f>
        <v/>
      </c>
      <c r="B16" s="25">
        <f>IF($C16="","",ROUNDUP(MONTH($C16)/3,0))</f>
        <v/>
      </c>
      <c r="C16" s="26" t="n">
        <v>42268</v>
      </c>
      <c r="D16" s="26" t="n">
        <v>42272</v>
      </c>
      <c r="E16" s="27" t="n">
        <v>0.2988</v>
      </c>
      <c r="F16" s="24">
        <f>IF($C16="","",IF($C16&lt;DATE(2024,10,11),3,1))</f>
        <v/>
      </c>
      <c r="G16" s="28">
        <f>IF($C16="","",E16/F16)</f>
        <v/>
      </c>
      <c r="H16" s="29">
        <f>IF(OR($C16="",G15=""),"",G16/G15-1)</f>
        <v/>
      </c>
      <c r="I16" s="29">
        <f>IF(OR($C16="",G12=""),"",G16/G12-1)</f>
        <v/>
      </c>
      <c r="J16" s="28">
        <f>IF($C16="","",SUM(G13:G16))</f>
        <v/>
      </c>
      <c r="K16" s="30" t="n">
        <v>12.07</v>
      </c>
      <c r="L16" s="29">
        <f>IF(OR(J16="",K16=""),"",J16/K16)</f>
        <v/>
      </c>
      <c r="M16" s="31" t="n">
        <v>1194</v>
      </c>
      <c r="N16" s="32">
        <f>IF(OR(G16="",M16=""),"",G16*M16)</f>
        <v/>
      </c>
      <c r="O16" s="32">
        <f>IF(N16="","",N16*(1-사용법!$C$6))</f>
        <v/>
      </c>
      <c r="P16" s="33" t="inlineStr">
        <is>
          <t>dividendhistory.net</t>
        </is>
      </c>
    </row>
    <row r="17">
      <c r="A17" s="24">
        <f>IF($C17="","",YEAR($C17))</f>
        <v/>
      </c>
      <c r="B17" s="25">
        <f>IF($C17="","",ROUNDUP(MONTH($C17)/3,0))</f>
        <v/>
      </c>
      <c r="C17" s="26" t="n">
        <v>42359</v>
      </c>
      <c r="D17" s="26" t="n">
        <v>42366</v>
      </c>
      <c r="E17" s="27" t="n">
        <v>0.2715</v>
      </c>
      <c r="F17" s="24">
        <f>IF($C17="","",IF($C17&lt;DATE(2024,10,11),3,1))</f>
        <v/>
      </c>
      <c r="G17" s="28">
        <f>IF($C17="","",E17/F17)</f>
        <v/>
      </c>
      <c r="H17" s="29">
        <f>IF(OR($C17="",G16=""),"",G17/G16-1)</f>
        <v/>
      </c>
      <c r="I17" s="29">
        <f>IF(OR($C17="",G13=""),"",G17/G13-1)</f>
        <v/>
      </c>
      <c r="J17" s="28">
        <f>IF($C17="","",SUM(G14:G17))</f>
        <v/>
      </c>
      <c r="K17" s="30" t="n">
        <v>12.7167</v>
      </c>
      <c r="L17" s="29">
        <f>IF(OR(J17="",K17=""),"",J17/K17)</f>
        <v/>
      </c>
      <c r="M17" s="31" t="n">
        <v>1166</v>
      </c>
      <c r="N17" s="32">
        <f>IF(OR(G17="",M17=""),"",G17*M17)</f>
        <v/>
      </c>
      <c r="O17" s="32">
        <f>IF(N17="","",N17*(1-사용법!$C$6))</f>
        <v/>
      </c>
      <c r="P17" s="33" t="inlineStr">
        <is>
          <t>dividendhistory.net</t>
        </is>
      </c>
    </row>
    <row r="18">
      <c r="A18" s="24">
        <f>IF($C18="","",YEAR($C18))</f>
        <v/>
      </c>
      <c r="B18" s="25">
        <f>IF($C18="","",ROUNDUP(MONTH($C18)/3,0))</f>
        <v/>
      </c>
      <c r="C18" s="26" t="n">
        <v>42450</v>
      </c>
      <c r="D18" s="26" t="n">
        <v>42457</v>
      </c>
      <c r="E18" s="27" t="n">
        <v>0.2982</v>
      </c>
      <c r="F18" s="24">
        <f>IF($C18="","",IF($C18&lt;DATE(2024,10,11),3,1))</f>
        <v/>
      </c>
      <c r="G18" s="28">
        <f>IF($C18="","",E18/F18)</f>
        <v/>
      </c>
      <c r="H18" s="29">
        <f>IF(OR($C18="",G17=""),"",G18/G17-1)</f>
        <v/>
      </c>
      <c r="I18" s="29">
        <f>IF(OR($C18="",G14=""),"",G18/G14-1)</f>
        <v/>
      </c>
      <c r="J18" s="28">
        <f>IF($C18="","",SUM(G15:G18))</f>
        <v/>
      </c>
      <c r="K18" s="30" t="n">
        <v>13.33</v>
      </c>
      <c r="L18" s="29">
        <f>IF(OR(J18="",K18=""),"",J18/K18)</f>
        <v/>
      </c>
      <c r="M18" s="31" t="n">
        <v>1166</v>
      </c>
      <c r="N18" s="32">
        <f>IF(OR(G18="",M18=""),"",G18*M18)</f>
        <v/>
      </c>
      <c r="O18" s="32">
        <f>IF(N18="","",N18*(1-사용법!$C$6))</f>
        <v/>
      </c>
      <c r="P18" s="33" t="inlineStr">
        <is>
          <t>dividendhistory.net</t>
        </is>
      </c>
    </row>
    <row r="19">
      <c r="A19" s="24">
        <f>IF($C19="","",YEAR($C19))</f>
        <v/>
      </c>
      <c r="B19" s="25">
        <f>IF($C19="","",ROUNDUP(MONTH($C19)/3,0))</f>
        <v/>
      </c>
      <c r="C19" s="26" t="n">
        <v>42541</v>
      </c>
      <c r="D19" s="26" t="n">
        <v>42545</v>
      </c>
      <c r="E19" s="27" t="n">
        <v>0.3174</v>
      </c>
      <c r="F19" s="24">
        <f>IF($C19="","",IF($C19&lt;DATE(2024,10,11),3,1))</f>
        <v/>
      </c>
      <c r="G19" s="28">
        <f>IF($C19="","",E19/F19)</f>
        <v/>
      </c>
      <c r="H19" s="29">
        <f>IF(OR($C19="",G18=""),"",G19/G18-1)</f>
        <v/>
      </c>
      <c r="I19" s="29">
        <f>IF(OR($C19="",G15=""),"",G19/G15-1)</f>
        <v/>
      </c>
      <c r="J19" s="28">
        <f>IF($C19="","",SUM(G16:G19))</f>
        <v/>
      </c>
      <c r="K19" s="30" t="n">
        <v>13.6267</v>
      </c>
      <c r="L19" s="29">
        <f>IF(OR(J19="",K19=""),"",J19/K19)</f>
        <v/>
      </c>
      <c r="M19" s="31" t="n">
        <v>1173</v>
      </c>
      <c r="N19" s="32">
        <f>IF(OR(G19="",M19=""),"",G19*M19)</f>
        <v/>
      </c>
      <c r="O19" s="32">
        <f>IF(N19="","",N19*(1-사용법!$C$6))</f>
        <v/>
      </c>
      <c r="P19" s="33" t="inlineStr">
        <is>
          <t>dividendhistory.net</t>
        </is>
      </c>
    </row>
    <row r="20">
      <c r="A20" s="24">
        <f>IF($C20="","",YEAR($C20))</f>
        <v/>
      </c>
      <c r="B20" s="25">
        <f>IF($C20="","",ROUNDUP(MONTH($C20)/3,0))</f>
        <v/>
      </c>
      <c r="C20" s="26" t="n">
        <v>42632</v>
      </c>
      <c r="D20" s="26" t="n">
        <v>42636</v>
      </c>
      <c r="E20" s="27" t="n">
        <v>0.2439</v>
      </c>
      <c r="F20" s="24">
        <f>IF($C20="","",IF($C20&lt;DATE(2024,10,11),3,1))</f>
        <v/>
      </c>
      <c r="G20" s="28">
        <f>IF($C20="","",E20/F20)</f>
        <v/>
      </c>
      <c r="H20" s="29">
        <f>IF(OR($C20="",G19=""),"",G20/G19-1)</f>
        <v/>
      </c>
      <c r="I20" s="29">
        <f>IF(OR($C20="",G16=""),"",G20/G16-1)</f>
        <v/>
      </c>
      <c r="J20" s="28">
        <f>IF($C20="","",SUM(G17:G20))</f>
        <v/>
      </c>
      <c r="K20" s="30" t="n">
        <v>13.87</v>
      </c>
      <c r="L20" s="29">
        <f>IF(OR(J20="",K20=""),"",J20/K20)</f>
        <v/>
      </c>
      <c r="M20" s="31" t="n">
        <v>1103.5</v>
      </c>
      <c r="N20" s="32">
        <f>IF(OR(G20="",M20=""),"",G20*M20)</f>
        <v/>
      </c>
      <c r="O20" s="32">
        <f>IF(N20="","",N20*(1-사용법!$C$6))</f>
        <v/>
      </c>
      <c r="P20" s="33" t="inlineStr">
        <is>
          <t>dividendhistory.net</t>
        </is>
      </c>
    </row>
    <row r="21">
      <c r="A21" s="24">
        <f>IF($C21="","",YEAR($C21))</f>
        <v/>
      </c>
      <c r="B21" s="25">
        <f>IF($C21="","",ROUNDUP(MONTH($C21)/3,0))</f>
        <v/>
      </c>
      <c r="C21" s="26" t="n">
        <v>42723</v>
      </c>
      <c r="D21" s="26" t="n">
        <v>42727</v>
      </c>
      <c r="E21" s="27" t="n">
        <v>0.3987</v>
      </c>
      <c r="F21" s="24">
        <f>IF($C21="","",IF($C21&lt;DATE(2024,10,11),3,1))</f>
        <v/>
      </c>
      <c r="G21" s="28">
        <f>IF($C21="","",E21/F21)</f>
        <v/>
      </c>
      <c r="H21" s="29">
        <f>IF(OR($C21="",G20=""),"",G21/G20-1)</f>
        <v/>
      </c>
      <c r="I21" s="29">
        <f>IF(OR($C21="",G17=""),"",G21/G17-1)</f>
        <v/>
      </c>
      <c r="J21" s="28">
        <f>IF($C21="","",SUM(G18:G21))</f>
        <v/>
      </c>
      <c r="K21" s="30" t="n">
        <v>14.6467</v>
      </c>
      <c r="L21" s="29">
        <f>IF(OR(J21="",K21=""),"",J21/K21)</f>
        <v/>
      </c>
      <c r="M21" s="31" t="n">
        <v>1205</v>
      </c>
      <c r="N21" s="32">
        <f>IF(OR(G21="",M21=""),"",G21*M21)</f>
        <v/>
      </c>
      <c r="O21" s="32">
        <f>IF(N21="","",N21*(1-사용법!$C$6))</f>
        <v/>
      </c>
      <c r="P21" s="33" t="inlineStr">
        <is>
          <t>Schwab 공식</t>
        </is>
      </c>
    </row>
    <row r="22">
      <c r="A22" s="24">
        <f>IF($C22="","",YEAR($C22))</f>
        <v/>
      </c>
      <c r="B22" s="25">
        <f>IF($C22="","",ROUNDUP(MONTH($C22)/3,0))</f>
        <v/>
      </c>
      <c r="C22" s="26" t="n">
        <v>42814</v>
      </c>
      <c r="D22" s="26" t="n">
        <v>42818</v>
      </c>
      <c r="E22" s="27" t="n">
        <v>0.3258</v>
      </c>
      <c r="F22" s="24">
        <f>IF($C22="","",IF($C22&lt;DATE(2024,10,11),3,1))</f>
        <v/>
      </c>
      <c r="G22" s="28">
        <f>IF($C22="","",E22/F22)</f>
        <v/>
      </c>
      <c r="H22" s="29">
        <f>IF(OR($C22="",G21=""),"",G22/G21-1)</f>
        <v/>
      </c>
      <c r="I22" s="29">
        <f>IF(OR($C22="",G18=""),"",G22/G18-1)</f>
        <v/>
      </c>
      <c r="J22" s="28">
        <f>IF($C22="","",SUM(G19:G22))</f>
        <v/>
      </c>
      <c r="K22" s="30" t="n">
        <v>14.9433</v>
      </c>
      <c r="L22" s="29">
        <f>IF(OR(J22="",K22=""),"",J22/K22)</f>
        <v/>
      </c>
      <c r="M22" s="31" t="n">
        <v>1122.5</v>
      </c>
      <c r="N22" s="32">
        <f>IF(OR(G22="",M22=""),"",G22*M22)</f>
        <v/>
      </c>
      <c r="O22" s="32">
        <f>IF(N22="","",N22*(1-사용법!$C$6))</f>
        <v/>
      </c>
      <c r="P22" s="33" t="inlineStr">
        <is>
          <t>Schwab 공식</t>
        </is>
      </c>
    </row>
    <row r="23">
      <c r="A23" s="24">
        <f>IF($C23="","",YEAR($C23))</f>
        <v/>
      </c>
      <c r="B23" s="25">
        <f>IF($C23="","",ROUNDUP(MONTH($C23)/3,0))</f>
        <v/>
      </c>
      <c r="C23" s="26" t="n">
        <v>42905</v>
      </c>
      <c r="D23" s="26" t="n">
        <v>42909</v>
      </c>
      <c r="E23" s="27" t="n">
        <v>0.3312</v>
      </c>
      <c r="F23" s="24">
        <f>IF($C23="","",IF($C23&lt;DATE(2024,10,11),3,1))</f>
        <v/>
      </c>
      <c r="G23" s="28">
        <f>IF($C23="","",E23/F23)</f>
        <v/>
      </c>
      <c r="H23" s="29">
        <f>IF(OR($C23="",G22=""),"",G23/G22-1)</f>
        <v/>
      </c>
      <c r="I23" s="29">
        <f>IF(OR($C23="",G19=""),"",G23/G19-1)</f>
        <v/>
      </c>
      <c r="J23" s="28">
        <f>IF($C23="","",SUM(G20:G23))</f>
        <v/>
      </c>
      <c r="K23" s="30" t="n">
        <v>15.3233</v>
      </c>
      <c r="L23" s="29">
        <f>IF(OR(J23="",K23=""),"",J23/K23)</f>
        <v/>
      </c>
      <c r="M23" s="31" t="n">
        <v>1138.5</v>
      </c>
      <c r="N23" s="32">
        <f>IF(OR(G23="",M23=""),"",G23*M23)</f>
        <v/>
      </c>
      <c r="O23" s="32">
        <f>IF(N23="","",N23*(1-사용법!$C$6))</f>
        <v/>
      </c>
      <c r="P23" s="33" t="inlineStr">
        <is>
          <t>Schwab 공식</t>
        </is>
      </c>
    </row>
    <row r="24">
      <c r="A24" s="24">
        <f>IF($C24="","",YEAR($C24))</f>
        <v/>
      </c>
      <c r="B24" s="25">
        <f>IF($C24="","",ROUNDUP(MONTH($C24)/3,0))</f>
        <v/>
      </c>
      <c r="C24" s="26" t="n">
        <v>42996</v>
      </c>
      <c r="D24" s="26" t="n">
        <v>43000</v>
      </c>
      <c r="E24" s="27" t="n">
        <v>0.3439</v>
      </c>
      <c r="F24" s="24">
        <f>IF($C24="","",IF($C24&lt;DATE(2024,10,11),3,1))</f>
        <v/>
      </c>
      <c r="G24" s="28">
        <f>IF($C24="","",E24/F24)</f>
        <v/>
      </c>
      <c r="H24" s="29">
        <f>IF(OR($C24="",G23=""),"",G24/G23-1)</f>
        <v/>
      </c>
      <c r="I24" s="29">
        <f>IF(OR($C24="",G20=""),"",G24/G20-1)</f>
        <v/>
      </c>
      <c r="J24" s="28">
        <f>IF($C24="","",SUM(G21:G24))</f>
        <v/>
      </c>
      <c r="K24" s="30" t="n">
        <v>15.5667</v>
      </c>
      <c r="L24" s="29">
        <f>IF(OR(J24="",K24=""),"",J24/K24)</f>
        <v/>
      </c>
      <c r="M24" s="31" t="n">
        <v>1134.5</v>
      </c>
      <c r="N24" s="32">
        <f>IF(OR(G24="",M24=""),"",G24*M24)</f>
        <v/>
      </c>
      <c r="O24" s="32">
        <f>IF(N24="","",N24*(1-사용법!$C$6))</f>
        <v/>
      </c>
      <c r="P24" s="33" t="inlineStr">
        <is>
          <t>Schwab 공식</t>
        </is>
      </c>
    </row>
    <row r="25">
      <c r="A25" s="24">
        <f>IF($C25="","",YEAR($C25))</f>
        <v/>
      </c>
      <c r="B25" s="25">
        <f>IF($C25="","",ROUNDUP(MONTH($C25)/3,0))</f>
        <v/>
      </c>
      <c r="C25" s="26" t="n">
        <v>43087</v>
      </c>
      <c r="D25" s="26" t="n">
        <v>43091</v>
      </c>
      <c r="E25" s="27" t="n">
        <v>0.3448</v>
      </c>
      <c r="F25" s="24">
        <f>IF($C25="","",IF($C25&lt;DATE(2024,10,11),3,1))</f>
        <v/>
      </c>
      <c r="G25" s="28">
        <f>IF($C25="","",E25/F25)</f>
        <v/>
      </c>
      <c r="H25" s="29">
        <f>IF(OR($C25="",G24=""),"",G25/G24-1)</f>
        <v/>
      </c>
      <c r="I25" s="29">
        <f>IF(OR($C25="",G21=""),"",G25/G21-1)</f>
        <v/>
      </c>
      <c r="J25" s="28">
        <f>IF($C25="","",SUM(G22:G25))</f>
        <v/>
      </c>
      <c r="K25" s="30" t="n">
        <v>17.0567</v>
      </c>
      <c r="L25" s="29">
        <f>IF(OR(J25="",K25=""),"",J25/K25)</f>
        <v/>
      </c>
      <c r="M25" s="31" t="n">
        <v>1080</v>
      </c>
      <c r="N25" s="32">
        <f>IF(OR(G25="",M25=""),"",G25*M25)</f>
        <v/>
      </c>
      <c r="O25" s="32">
        <f>IF(N25="","",N25*(1-사용법!$C$6))</f>
        <v/>
      </c>
      <c r="P25" s="33" t="inlineStr">
        <is>
          <t>Schwab 공식</t>
        </is>
      </c>
    </row>
    <row r="26">
      <c r="A26" s="24">
        <f>IF($C26="","",YEAR($C26))</f>
        <v/>
      </c>
      <c r="B26" s="25">
        <f>IF($C26="","",ROUNDUP(MONTH($C26)/3,0))</f>
        <v/>
      </c>
      <c r="C26" s="26" t="n">
        <v>43175</v>
      </c>
      <c r="D26" s="26" t="n">
        <v>43181</v>
      </c>
      <c r="E26" s="27" t="n">
        <v>0.2615</v>
      </c>
      <c r="F26" s="24">
        <f>IF($C26="","",IF($C26&lt;DATE(2024,10,11),3,1))</f>
        <v/>
      </c>
      <c r="G26" s="28">
        <f>IF($C26="","",E26/F26)</f>
        <v/>
      </c>
      <c r="H26" s="29">
        <f>IF(OR($C26="",G25=""),"",G26/G25-1)</f>
        <v/>
      </c>
      <c r="I26" s="29">
        <f>IF(OR($C26="",G22=""),"",G26/G22-1)</f>
        <v/>
      </c>
      <c r="J26" s="28">
        <f>IF($C26="","",SUM(G23:G26))</f>
        <v/>
      </c>
      <c r="K26" s="30" t="n">
        <v>16.7967</v>
      </c>
      <c r="L26" s="29">
        <f>IF(OR(J26="",K26=""),"",J26/K26)</f>
        <v/>
      </c>
      <c r="M26" s="31" t="n">
        <v>1080</v>
      </c>
      <c r="N26" s="32">
        <f>IF(OR(G26="",M26=""),"",G26*M26)</f>
        <v/>
      </c>
      <c r="O26" s="32">
        <f>IF(N26="","",N26*(1-사용법!$C$6))</f>
        <v/>
      </c>
      <c r="P26" s="33" t="inlineStr">
        <is>
          <t>Schwab 공식</t>
        </is>
      </c>
    </row>
    <row r="27">
      <c r="A27" s="24">
        <f>IF($C27="","",YEAR($C27))</f>
        <v/>
      </c>
      <c r="B27" s="25">
        <f>IF($C27="","",ROUNDUP(MONTH($C27)/3,0))</f>
        <v/>
      </c>
      <c r="C27" s="26" t="n">
        <v>43277</v>
      </c>
      <c r="D27" s="26" t="n">
        <v>43280</v>
      </c>
      <c r="E27" s="27" t="n">
        <v>0.4056</v>
      </c>
      <c r="F27" s="24">
        <f>IF($C27="","",IF($C27&lt;DATE(2024,10,11),3,1))</f>
        <v/>
      </c>
      <c r="G27" s="28">
        <f>IF($C27="","",E27/F27)</f>
        <v/>
      </c>
      <c r="H27" s="29">
        <f>IF(OR($C27="",G26=""),"",G27/G26-1)</f>
        <v/>
      </c>
      <c r="I27" s="29">
        <f>IF(OR($C27="",G23=""),"",G27/G23-1)</f>
        <v/>
      </c>
      <c r="J27" s="28">
        <f>IF($C27="","",SUM(G24:G27))</f>
        <v/>
      </c>
      <c r="K27" s="30" t="n">
        <v>16.48</v>
      </c>
      <c r="L27" s="29">
        <f>IF(OR(J27="",K27=""),"",J27/K27)</f>
        <v/>
      </c>
      <c r="M27" s="31" t="n">
        <v>1114.5</v>
      </c>
      <c r="N27" s="32">
        <f>IF(OR(G27="",M27=""),"",G27*M27)</f>
        <v/>
      </c>
      <c r="O27" s="32">
        <f>IF(N27="","",N27*(1-사용법!$C$6))</f>
        <v/>
      </c>
      <c r="P27" s="33" t="inlineStr">
        <is>
          <t>Schwab 공식</t>
        </is>
      </c>
    </row>
    <row r="28">
      <c r="A28" s="24">
        <f>IF($C28="","",YEAR($C28))</f>
        <v/>
      </c>
      <c r="B28" s="25">
        <f>IF($C28="","",ROUNDUP(MONTH($C28)/3,0))</f>
        <v/>
      </c>
      <c r="C28" s="26" t="n">
        <v>43368</v>
      </c>
      <c r="D28" s="26" t="n">
        <v>43371</v>
      </c>
      <c r="E28" s="27" t="n">
        <v>0.3668</v>
      </c>
      <c r="F28" s="24">
        <f>IF($C28="","",IF($C28&lt;DATE(2024,10,11),3,1))</f>
        <v/>
      </c>
      <c r="G28" s="28">
        <f>IF($C28="","",E28/F28)</f>
        <v/>
      </c>
      <c r="H28" s="29">
        <f>IF(OR($C28="",G27=""),"",G28/G27-1)</f>
        <v/>
      </c>
      <c r="I28" s="29">
        <f>IF(OR($C28="",G24=""),"",G28/G24-1)</f>
        <v/>
      </c>
      <c r="J28" s="28">
        <f>IF($C28="","",SUM(G25:G28))</f>
        <v/>
      </c>
      <c r="K28" s="30" t="n">
        <v>17.6667</v>
      </c>
      <c r="L28" s="29">
        <f>IF(OR(J28="",K28=""),"",J28/K28)</f>
        <v/>
      </c>
      <c r="M28" s="31" t="n">
        <v>1111</v>
      </c>
      <c r="N28" s="32">
        <f>IF(OR(G28="",M28=""),"",G28*M28)</f>
        <v/>
      </c>
      <c r="O28" s="32">
        <f>IF(N28="","",N28*(1-사용법!$C$6))</f>
        <v/>
      </c>
      <c r="P28" s="33" t="inlineStr">
        <is>
          <t>Schwab 공식</t>
        </is>
      </c>
    </row>
    <row r="29">
      <c r="A29" s="24">
        <f>IF($C29="","",YEAR($C29))</f>
        <v/>
      </c>
      <c r="B29" s="25">
        <f>IF($C29="","",ROUNDUP(MONTH($C29)/3,0))</f>
        <v/>
      </c>
      <c r="C29" s="26" t="n">
        <v>43446</v>
      </c>
      <c r="D29" s="26" t="n">
        <v>43451</v>
      </c>
      <c r="E29" s="27" t="n">
        <v>0.4054</v>
      </c>
      <c r="F29" s="24">
        <f>IF($C29="","",IF($C29&lt;DATE(2024,10,11),3,1))</f>
        <v/>
      </c>
      <c r="G29" s="28">
        <f>IF($C29="","",E29/F29)</f>
        <v/>
      </c>
      <c r="H29" s="29">
        <f>IF(OR($C29="",G28=""),"",G29/G28-1)</f>
        <v/>
      </c>
      <c r="I29" s="29">
        <f>IF(OR($C29="",G25=""),"",G29/G25-1)</f>
        <v/>
      </c>
      <c r="J29" s="28">
        <f>IF($C29="","",SUM(G26:G29))</f>
        <v/>
      </c>
      <c r="K29" s="30" t="n">
        <v>16.3467</v>
      </c>
      <c r="L29" s="29">
        <f>IF(OR(J29="",K29=""),"",J29/K29)</f>
        <v/>
      </c>
      <c r="M29" s="31" t="n">
        <v>1131.5</v>
      </c>
      <c r="N29" s="32">
        <f>IF(OR(G29="",M29=""),"",G29*M29)</f>
        <v/>
      </c>
      <c r="O29" s="32">
        <f>IF(N29="","",N29*(1-사용법!$C$6))</f>
        <v/>
      </c>
      <c r="P29" s="33" t="inlineStr">
        <is>
          <t>Schwab 공식</t>
        </is>
      </c>
    </row>
    <row r="30">
      <c r="A30" s="24">
        <f>IF($C30="","",YEAR($C30))</f>
        <v/>
      </c>
      <c r="B30" s="25">
        <f>IF($C30="","",ROUNDUP(MONTH($C30)/3,0))</f>
        <v/>
      </c>
      <c r="C30" s="26" t="n">
        <v>43544</v>
      </c>
      <c r="D30" s="26" t="n">
        <v>43549</v>
      </c>
      <c r="E30" s="27" t="n">
        <v>0.352</v>
      </c>
      <c r="F30" s="24">
        <f>IF($C30="","",IF($C30&lt;DATE(2024,10,11),3,1))</f>
        <v/>
      </c>
      <c r="G30" s="28">
        <f>IF($C30="","",E30/F30)</f>
        <v/>
      </c>
      <c r="H30" s="29">
        <f>IF(OR($C30="",G29=""),"",G30/G29-1)</f>
        <v/>
      </c>
      <c r="I30" s="29">
        <f>IF(OR($C30="",G26=""),"",G30/G26-1)</f>
        <v/>
      </c>
      <c r="J30" s="28">
        <f>IF($C30="","",SUM(G27:G30))</f>
        <v/>
      </c>
      <c r="K30" s="30" t="n">
        <v>17.2633</v>
      </c>
      <c r="L30" s="29">
        <f>IF(OR(J30="",K30=""),"",J30/K30)</f>
        <v/>
      </c>
      <c r="M30" s="31" t="n">
        <v>1134</v>
      </c>
      <c r="N30" s="32">
        <f>IF(OR(G30="",M30=""),"",G30*M30)</f>
        <v/>
      </c>
      <c r="O30" s="32">
        <f>IF(N30="","",N30*(1-사용법!$C$6))</f>
        <v/>
      </c>
      <c r="P30" s="33" t="inlineStr">
        <is>
          <t>Schwab 공식</t>
        </is>
      </c>
    </row>
    <row r="31">
      <c r="A31" s="24">
        <f>IF($C31="","",YEAR($C31))</f>
        <v/>
      </c>
      <c r="B31" s="25">
        <f>IF($C31="","",ROUNDUP(MONTH($C31)/3,0))</f>
        <v/>
      </c>
      <c r="C31" s="26" t="n">
        <v>43642</v>
      </c>
      <c r="D31" s="26" t="n">
        <v>43647</v>
      </c>
      <c r="E31" s="27" t="n">
        <v>0.4209</v>
      </c>
      <c r="F31" s="24">
        <f>IF($C31="","",IF($C31&lt;DATE(2024,10,11),3,1))</f>
        <v/>
      </c>
      <c r="G31" s="28">
        <f>IF($C31="","",E31/F31)</f>
        <v/>
      </c>
      <c r="H31" s="29">
        <f>IF(OR($C31="",G30=""),"",G31/G30-1)</f>
        <v/>
      </c>
      <c r="I31" s="29">
        <f>IF(OR($C31="",G27=""),"",G31/G27-1)</f>
        <v/>
      </c>
      <c r="J31" s="28">
        <f>IF($C31="","",SUM(G28:G31))</f>
        <v/>
      </c>
      <c r="K31" s="30" t="n">
        <v>17.5767</v>
      </c>
      <c r="L31" s="29">
        <f>IF(OR(J31="",K31=""),"",J31/K31)</f>
        <v/>
      </c>
      <c r="M31" s="31" t="n">
        <v>1163</v>
      </c>
      <c r="N31" s="32">
        <f>IF(OR(G31="",M31=""),"",G31*M31)</f>
        <v/>
      </c>
      <c r="O31" s="32">
        <f>IF(N31="","",N31*(1-사용법!$C$6))</f>
        <v/>
      </c>
      <c r="P31" s="33" t="inlineStr">
        <is>
          <t>Schwab 공식</t>
        </is>
      </c>
    </row>
    <row r="32">
      <c r="A32" s="24">
        <f>IF($C32="","",YEAR($C32))</f>
        <v/>
      </c>
      <c r="B32" s="25">
        <f>IF($C32="","",ROUNDUP(MONTH($C32)/3,0))</f>
        <v/>
      </c>
      <c r="C32" s="26" t="n">
        <v>43733</v>
      </c>
      <c r="D32" s="26" t="n">
        <v>43738</v>
      </c>
      <c r="E32" s="27" t="n">
        <v>0.4855</v>
      </c>
      <c r="F32" s="24">
        <f>IF($C32="","",IF($C32&lt;DATE(2024,10,11),3,1))</f>
        <v/>
      </c>
      <c r="G32" s="28">
        <f>IF($C32="","",E32/F32)</f>
        <v/>
      </c>
      <c r="H32" s="29">
        <f>IF(OR($C32="",G31=""),"",G32/G31-1)</f>
        <v/>
      </c>
      <c r="I32" s="29">
        <f>IF(OR($C32="",G28=""),"",G32/G28-1)</f>
        <v/>
      </c>
      <c r="J32" s="28">
        <f>IF($C32="","",SUM(G29:G32))</f>
        <v/>
      </c>
      <c r="K32" s="30" t="n">
        <v>18.13</v>
      </c>
      <c r="L32" s="29">
        <f>IF(OR(J32="",K32=""),"",J32/K32)</f>
        <v/>
      </c>
      <c r="M32" s="31" t="n">
        <v>1199</v>
      </c>
      <c r="N32" s="32">
        <f>IF(OR(G32="",M32=""),"",G32*M32)</f>
        <v/>
      </c>
      <c r="O32" s="32">
        <f>IF(N32="","",N32*(1-사용법!$C$6))</f>
        <v/>
      </c>
      <c r="P32" s="33" t="inlineStr">
        <is>
          <t>Schwab 공식</t>
        </is>
      </c>
    </row>
    <row r="33">
      <c r="A33" s="24">
        <f>IF($C33="","",YEAR($C33))</f>
        <v/>
      </c>
      <c r="B33" s="25">
        <f>IF($C33="","",ROUNDUP(MONTH($C33)/3,0))</f>
        <v/>
      </c>
      <c r="C33" s="26" t="n">
        <v>43811</v>
      </c>
      <c r="D33" s="26" t="n">
        <v>43816</v>
      </c>
      <c r="E33" s="27" t="n">
        <v>0.4658</v>
      </c>
      <c r="F33" s="24">
        <f>IF($C33="","",IF($C33&lt;DATE(2024,10,11),3,1))</f>
        <v/>
      </c>
      <c r="G33" s="28">
        <f>IF($C33="","",E33/F33)</f>
        <v/>
      </c>
      <c r="H33" s="29">
        <f>IF(OR($C33="",G32=""),"",G33/G32-1)</f>
        <v/>
      </c>
      <c r="I33" s="29">
        <f>IF(OR($C33="",G29=""),"",G33/G29-1)</f>
        <v/>
      </c>
      <c r="J33" s="28">
        <f>IF($C33="","",SUM(G30:G33))</f>
        <v/>
      </c>
      <c r="K33" s="30" t="n">
        <v>19.17</v>
      </c>
      <c r="L33" s="29">
        <f>IF(OR(J33="",K33=""),"",J33/K33)</f>
        <v/>
      </c>
      <c r="M33" s="31" t="n">
        <v>1167</v>
      </c>
      <c r="N33" s="32">
        <f>IF(OR(G33="",M33=""),"",G33*M33)</f>
        <v/>
      </c>
      <c r="O33" s="32">
        <f>IF(N33="","",N33*(1-사용법!$C$6))</f>
        <v/>
      </c>
      <c r="P33" s="33" t="inlineStr">
        <is>
          <t>Schwab 공식</t>
        </is>
      </c>
    </row>
    <row r="34">
      <c r="A34" s="24">
        <f>IF($C34="","",YEAR($C34))</f>
        <v/>
      </c>
      <c r="B34" s="25">
        <f>IF($C34="","",ROUNDUP(MONTH($C34)/3,0))</f>
        <v/>
      </c>
      <c r="C34" s="26" t="n">
        <v>43915</v>
      </c>
      <c r="D34" s="26" t="n">
        <v>43920</v>
      </c>
      <c r="E34" s="27" t="n">
        <v>0.4419</v>
      </c>
      <c r="F34" s="24">
        <f>IF($C34="","",IF($C34&lt;DATE(2024,10,11),3,1))</f>
        <v/>
      </c>
      <c r="G34" s="28">
        <f>IF($C34="","",E34/F34)</f>
        <v/>
      </c>
      <c r="H34" s="29">
        <f>IF(OR($C34="",G33=""),"",G34/G33-1)</f>
        <v/>
      </c>
      <c r="I34" s="29">
        <f>IF(OR($C34="",G30=""),"",G34/G30-1)</f>
        <v/>
      </c>
      <c r="J34" s="28">
        <f>IF($C34="","",SUM(G31:G34))</f>
        <v/>
      </c>
      <c r="K34" s="30" t="n">
        <v>14.2067</v>
      </c>
      <c r="L34" s="29">
        <f>IF(OR(J34="",K34=""),"",J34/K34)</f>
        <v/>
      </c>
      <c r="M34" s="31" t="n">
        <v>1224</v>
      </c>
      <c r="N34" s="32">
        <f>IF(OR(G34="",M34=""),"",G34*M34)</f>
        <v/>
      </c>
      <c r="O34" s="32">
        <f>IF(N34="","",N34*(1-사용법!$C$6))</f>
        <v/>
      </c>
      <c r="P34" s="33" t="inlineStr">
        <is>
          <t>Schwab 공식</t>
        </is>
      </c>
    </row>
    <row r="35">
      <c r="A35" s="24">
        <f>IF($C35="","",YEAR($C35))</f>
        <v/>
      </c>
      <c r="B35" s="25">
        <f>IF($C35="","",ROUNDUP(MONTH($C35)/3,0))</f>
        <v/>
      </c>
      <c r="C35" s="26" t="n">
        <v>44006</v>
      </c>
      <c r="D35" s="26" t="n">
        <v>44011</v>
      </c>
      <c r="E35" s="27" t="n">
        <v>0.442</v>
      </c>
      <c r="F35" s="24">
        <f>IF($C35="","",IF($C35&lt;DATE(2024,10,11),3,1))</f>
        <v/>
      </c>
      <c r="G35" s="28">
        <f>IF($C35="","",E35/F35)</f>
        <v/>
      </c>
      <c r="H35" s="29">
        <f>IF(OR($C35="",G34=""),"",G35/G34-1)</f>
        <v/>
      </c>
      <c r="I35" s="29">
        <f>IF(OR($C35="",G31=""),"",G35/G31-1)</f>
        <v/>
      </c>
      <c r="J35" s="28">
        <f>IF($C35="","",SUM(G32:G35))</f>
        <v/>
      </c>
      <c r="K35" s="30" t="n">
        <v>16.89</v>
      </c>
      <c r="L35" s="29">
        <f>IF(OR(J35="",K35=""),"",J35/K35)</f>
        <v/>
      </c>
      <c r="M35" s="31" t="n">
        <v>1200.5</v>
      </c>
      <c r="N35" s="32">
        <f>IF(OR(G35="",M35=""),"",G35*M35)</f>
        <v/>
      </c>
      <c r="O35" s="32">
        <f>IF(N35="","",N35*(1-사용법!$C$6))</f>
        <v/>
      </c>
      <c r="P35" s="33" t="inlineStr">
        <is>
          <t>Schwab 공식</t>
        </is>
      </c>
    </row>
    <row r="36">
      <c r="A36" s="24">
        <f>IF($C36="","",YEAR($C36))</f>
        <v/>
      </c>
      <c r="B36" s="25">
        <f>IF($C36="","",ROUNDUP(MONTH($C36)/3,0))</f>
        <v/>
      </c>
      <c r="C36" s="26" t="n">
        <v>44097</v>
      </c>
      <c r="D36" s="26" t="n">
        <v>44102</v>
      </c>
      <c r="E36" s="27" t="n">
        <v>0.543</v>
      </c>
      <c r="F36" s="24">
        <f>IF($C36="","",IF($C36&lt;DATE(2024,10,11),3,1))</f>
        <v/>
      </c>
      <c r="G36" s="28">
        <f>IF($C36="","",E36/F36)</f>
        <v/>
      </c>
      <c r="H36" s="29">
        <f>IF(OR($C36="",G35=""),"",G36/G35-1)</f>
        <v/>
      </c>
      <c r="I36" s="29">
        <f>IF(OR($C36="",G32=""),"",G36/G32-1)</f>
        <v/>
      </c>
      <c r="J36" s="28">
        <f>IF($C36="","",SUM(G33:G36))</f>
        <v/>
      </c>
      <c r="K36" s="30" t="n">
        <v>17.8433</v>
      </c>
      <c r="L36" s="29">
        <f>IF(OR(J36="",K36=""),"",J36/K36)</f>
        <v/>
      </c>
      <c r="M36" s="31" t="n">
        <v>1170</v>
      </c>
      <c r="N36" s="32">
        <f>IF(OR(G36="",M36=""),"",G36*M36)</f>
        <v/>
      </c>
      <c r="O36" s="32">
        <f>IF(N36="","",N36*(1-사용법!$C$6))</f>
        <v/>
      </c>
      <c r="P36" s="33" t="inlineStr">
        <is>
          <t>Schwab 공식</t>
        </is>
      </c>
    </row>
    <row r="37">
      <c r="A37" s="24">
        <f>IF($C37="","",YEAR($C37))</f>
        <v/>
      </c>
      <c r="B37" s="25">
        <f>IF($C37="","",ROUNDUP(MONTH($C37)/3,0))</f>
        <v/>
      </c>
      <c r="C37" s="26" t="n">
        <v>44175</v>
      </c>
      <c r="D37" s="26" t="n">
        <v>44180</v>
      </c>
      <c r="E37" s="27" t="n">
        <v>0.6015</v>
      </c>
      <c r="F37" s="24">
        <f>IF($C37="","",IF($C37&lt;DATE(2024,10,11),3,1))</f>
        <v/>
      </c>
      <c r="G37" s="28">
        <f>IF($C37="","",E37/F37)</f>
        <v/>
      </c>
      <c r="H37" s="29">
        <f>IF(OR($C37="",G36=""),"",G37/G36-1)</f>
        <v/>
      </c>
      <c r="I37" s="29">
        <f>IF(OR($C37="",G33=""),"",G37/G33-1)</f>
        <v/>
      </c>
      <c r="J37" s="28">
        <f>IF($C37="","",SUM(G34:G37))</f>
        <v/>
      </c>
      <c r="K37" s="30" t="n">
        <v>21.42</v>
      </c>
      <c r="L37" s="29">
        <f>IF(OR(J37="",K37=""),"",J37/K37)</f>
        <v/>
      </c>
      <c r="M37" s="31" t="n">
        <v>1094.5</v>
      </c>
      <c r="N37" s="32">
        <f>IF(OR(G37="",M37=""),"",G37*M37)</f>
        <v/>
      </c>
      <c r="O37" s="32">
        <f>IF(N37="","",N37*(1-사용법!$C$6))</f>
        <v/>
      </c>
      <c r="P37" s="33" t="inlineStr">
        <is>
          <t>Schwab 공식</t>
        </is>
      </c>
    </row>
    <row r="38">
      <c r="A38" s="24">
        <f>IF($C38="","",YEAR($C38))</f>
        <v/>
      </c>
      <c r="B38" s="25">
        <f>IF($C38="","",ROUNDUP(MONTH($C38)/3,0))</f>
        <v/>
      </c>
      <c r="C38" s="26" t="n">
        <v>44279</v>
      </c>
      <c r="D38" s="26" t="n">
        <v>44284</v>
      </c>
      <c r="E38" s="27" t="n">
        <v>0.5026</v>
      </c>
      <c r="F38" s="24">
        <f>IF($C38="","",IF($C38&lt;DATE(2024,10,11),3,1))</f>
        <v/>
      </c>
      <c r="G38" s="28">
        <f>IF($C38="","",E38/F38)</f>
        <v/>
      </c>
      <c r="H38" s="29">
        <f>IF(OR($C38="",G37=""),"",G38/G37-1)</f>
        <v/>
      </c>
      <c r="I38" s="29">
        <f>IF(OR($C38="",G34=""),"",G38/G34-1)</f>
        <v/>
      </c>
      <c r="J38" s="28">
        <f>IF($C38="","",SUM(G35:G38))</f>
        <v/>
      </c>
      <c r="K38" s="30" t="n">
        <v>23.69</v>
      </c>
      <c r="L38" s="29">
        <f>IF(OR(J38="",K38=""),"",J38/K38)</f>
        <v/>
      </c>
      <c r="M38" s="31" t="n">
        <v>1132.5</v>
      </c>
      <c r="N38" s="32">
        <f>IF(OR(G38="",M38=""),"",G38*M38)</f>
        <v/>
      </c>
      <c r="O38" s="32">
        <f>IF(N38="","",N38*(1-사용법!$C$6))</f>
        <v/>
      </c>
      <c r="P38" s="33" t="inlineStr">
        <is>
          <t>Schwab 공식</t>
        </is>
      </c>
    </row>
    <row r="39">
      <c r="A39" s="24">
        <f>IF($C39="","",YEAR($C39))</f>
        <v/>
      </c>
      <c r="B39" s="25">
        <f>IF($C39="","",ROUNDUP(MONTH($C39)/3,0))</f>
        <v/>
      </c>
      <c r="C39" s="26" t="n">
        <v>44370</v>
      </c>
      <c r="D39" s="26" t="n">
        <v>44375</v>
      </c>
      <c r="E39" s="27" t="n">
        <v>0.5396</v>
      </c>
      <c r="F39" s="24">
        <f>IF($C39="","",IF($C39&lt;DATE(2024,10,11),3,1))</f>
        <v/>
      </c>
      <c r="G39" s="28">
        <f>IF($C39="","",E39/F39)</f>
        <v/>
      </c>
      <c r="H39" s="29">
        <f>IF(OR($C39="",G38=""),"",G39/G38-1)</f>
        <v/>
      </c>
      <c r="I39" s="29">
        <f>IF(OR($C39="",G35=""),"",G39/G35-1)</f>
        <v/>
      </c>
      <c r="J39" s="28">
        <f>IF($C39="","",SUM(G36:G39))</f>
        <v/>
      </c>
      <c r="K39" s="30" t="n">
        <v>24.8433</v>
      </c>
      <c r="L39" s="29">
        <f>IF(OR(J39="",K39=""),"",J39/K39)</f>
        <v/>
      </c>
      <c r="M39" s="31" t="n">
        <v>1131.5</v>
      </c>
      <c r="N39" s="32">
        <f>IF(OR(G39="",M39=""),"",G39*M39)</f>
        <v/>
      </c>
      <c r="O39" s="32">
        <f>IF(N39="","",N39*(1-사용법!$C$6))</f>
        <v/>
      </c>
      <c r="P39" s="33" t="inlineStr">
        <is>
          <t>Schwab 공식</t>
        </is>
      </c>
    </row>
    <row r="40">
      <c r="A40" s="24">
        <f>IF($C40="","",YEAR($C40))</f>
        <v/>
      </c>
      <c r="B40" s="25">
        <f>IF($C40="","",ROUNDUP(MONTH($C40)/3,0))</f>
        <v/>
      </c>
      <c r="C40" s="26" t="n">
        <v>44461</v>
      </c>
      <c r="D40" s="26" t="n">
        <v>44466</v>
      </c>
      <c r="E40" s="27" t="n">
        <v>0.587</v>
      </c>
      <c r="F40" s="24">
        <f>IF($C40="","",IF($C40&lt;DATE(2024,10,11),3,1))</f>
        <v/>
      </c>
      <c r="G40" s="28">
        <f>IF($C40="","",E40/F40)</f>
        <v/>
      </c>
      <c r="H40" s="29">
        <f>IF(OR($C40="",G39=""),"",G40/G39-1)</f>
        <v/>
      </c>
      <c r="I40" s="29">
        <f>IF(OR($C40="",G36=""),"",G40/G36-1)</f>
        <v/>
      </c>
      <c r="J40" s="28">
        <f>IF($C40="","",SUM(G37:G40))</f>
        <v/>
      </c>
      <c r="K40" s="30" t="n">
        <v>24.7633</v>
      </c>
      <c r="L40" s="29">
        <f>IF(OR(J40="",K40=""),"",J40/K40)</f>
        <v/>
      </c>
      <c r="M40" s="31" t="n">
        <v>1181</v>
      </c>
      <c r="N40" s="32">
        <f>IF(OR(G40="",M40=""),"",G40*M40)</f>
        <v/>
      </c>
      <c r="O40" s="32">
        <f>IF(N40="","",N40*(1-사용법!$C$6))</f>
        <v/>
      </c>
      <c r="P40" s="33" t="inlineStr">
        <is>
          <t>Schwab 공식</t>
        </is>
      </c>
    </row>
    <row r="41">
      <c r="A41" s="24">
        <f>IF($C41="","",YEAR($C41))</f>
        <v/>
      </c>
      <c r="B41" s="25">
        <f>IF($C41="","",ROUNDUP(MONTH($C41)/3,0))</f>
        <v/>
      </c>
      <c r="C41" s="26" t="n">
        <v>44538</v>
      </c>
      <c r="D41" s="26" t="n">
        <v>44543</v>
      </c>
      <c r="E41" s="27" t="n">
        <v>0.6198</v>
      </c>
      <c r="F41" s="24">
        <f>IF($C41="","",IF($C41&lt;DATE(2024,10,11),3,1))</f>
        <v/>
      </c>
      <c r="G41" s="28">
        <f>IF($C41="","",E41/F41)</f>
        <v/>
      </c>
      <c r="H41" s="29">
        <f>IF(OR($C41="",G40=""),"",G41/G40-1)</f>
        <v/>
      </c>
      <c r="I41" s="29">
        <f>IF(OR($C41="",G37=""),"",G41/G37-1)</f>
        <v/>
      </c>
      <c r="J41" s="28">
        <f>IF($C41="","",SUM(G38:G41))</f>
        <v/>
      </c>
      <c r="K41" s="30" t="n">
        <v>25.8767</v>
      </c>
      <c r="L41" s="29">
        <f>IF(OR(J41="",K41=""),"",J41/K41)</f>
        <v/>
      </c>
      <c r="M41" s="31" t="n">
        <v>1182</v>
      </c>
      <c r="N41" s="32">
        <f>IF(OR(G41="",M41=""),"",G41*M41)</f>
        <v/>
      </c>
      <c r="O41" s="32">
        <f>IF(N41="","",N41*(1-사용법!$C$6))</f>
        <v/>
      </c>
      <c r="P41" s="33" t="inlineStr">
        <is>
          <t>Schwab 공식</t>
        </is>
      </c>
    </row>
    <row r="42">
      <c r="A42" s="24">
        <f>IF($C42="","",YEAR($C42))</f>
        <v/>
      </c>
      <c r="B42" s="25">
        <f>IF($C42="","",ROUNDUP(MONTH($C42)/3,0))</f>
        <v/>
      </c>
      <c r="C42" s="26" t="n">
        <v>44643</v>
      </c>
      <c r="D42" s="26" t="n">
        <v>44648</v>
      </c>
      <c r="E42" s="27" t="n">
        <v>0.5175999999999999</v>
      </c>
      <c r="F42" s="24">
        <f>IF($C42="","",IF($C42&lt;DATE(2024,10,11),3,1))</f>
        <v/>
      </c>
      <c r="G42" s="28">
        <f>IF($C42="","",E42/F42)</f>
        <v/>
      </c>
      <c r="H42" s="29">
        <f>IF(OR($C42="",G41=""),"",G42/G41-1)</f>
        <v/>
      </c>
      <c r="I42" s="29">
        <f>IF(OR($C42="",G38=""),"",G42/G38-1)</f>
        <v/>
      </c>
      <c r="J42" s="28">
        <f>IF($C42="","",SUM(G39:G42))</f>
        <v/>
      </c>
      <c r="K42" s="30" t="n">
        <v>25.9867</v>
      </c>
      <c r="L42" s="29">
        <f>IF(OR(J42="",K42=""),"",J42/K42)</f>
        <v/>
      </c>
      <c r="M42" s="31" t="n">
        <v>1224.5</v>
      </c>
      <c r="N42" s="32">
        <f>IF(OR(G42="",M42=""),"",G42*M42)</f>
        <v/>
      </c>
      <c r="O42" s="32">
        <f>IF(N42="","",N42*(1-사용법!$C$6))</f>
        <v/>
      </c>
      <c r="P42" s="33" t="inlineStr">
        <is>
          <t>Schwab 공식</t>
        </is>
      </c>
    </row>
    <row r="43">
      <c r="A43" s="24">
        <f>IF($C43="","",YEAR($C43))</f>
        <v/>
      </c>
      <c r="B43" s="25">
        <f>IF($C43="","",ROUNDUP(MONTH($C43)/3,0))</f>
        <v/>
      </c>
      <c r="C43" s="26" t="n">
        <v>44734</v>
      </c>
      <c r="D43" s="26" t="n">
        <v>44739</v>
      </c>
      <c r="E43" s="27" t="n">
        <v>0.7038</v>
      </c>
      <c r="F43" s="24">
        <f>IF($C43="","",IF($C43&lt;DATE(2024,10,11),3,1))</f>
        <v/>
      </c>
      <c r="G43" s="28">
        <f>IF($C43="","",E43/F43)</f>
        <v/>
      </c>
      <c r="H43" s="29">
        <f>IF(OR($C43="",G42=""),"",G43/G42-1)</f>
        <v/>
      </c>
      <c r="I43" s="29">
        <f>IF(OR($C43="",G39=""),"",G43/G39-1)</f>
        <v/>
      </c>
      <c r="J43" s="28">
        <f>IF($C43="","",SUM(G40:G43))</f>
        <v/>
      </c>
      <c r="K43" s="30" t="n">
        <v>23.6333</v>
      </c>
      <c r="L43" s="29">
        <f>IF(OR(J43="",K43=""),"",J43/K43)</f>
        <v/>
      </c>
      <c r="M43" s="31" t="n">
        <v>1285</v>
      </c>
      <c r="N43" s="32">
        <f>IF(OR(G43="",M43=""),"",G43*M43)</f>
        <v/>
      </c>
      <c r="O43" s="32">
        <f>IF(N43="","",N43*(1-사용법!$C$6))</f>
        <v/>
      </c>
      <c r="P43" s="33" t="inlineStr">
        <is>
          <t>Schwab 공식</t>
        </is>
      </c>
    </row>
    <row r="44">
      <c r="A44" s="24">
        <f>IF($C44="","",YEAR($C44))</f>
        <v/>
      </c>
      <c r="B44" s="25">
        <f>IF($C44="","",ROUNDUP(MONTH($C44)/3,0))</f>
        <v/>
      </c>
      <c r="C44" s="26" t="n">
        <v>44825</v>
      </c>
      <c r="D44" s="26" t="n">
        <v>44830</v>
      </c>
      <c r="E44" s="27" t="n">
        <v>0.6367</v>
      </c>
      <c r="F44" s="24">
        <f>IF($C44="","",IF($C44&lt;DATE(2024,10,11),3,1))</f>
        <v/>
      </c>
      <c r="G44" s="28">
        <f>IF($C44="","",E44/F44)</f>
        <v/>
      </c>
      <c r="H44" s="29">
        <f>IF(OR($C44="",G43=""),"",G44/G43-1)</f>
        <v/>
      </c>
      <c r="I44" s="29">
        <f>IF(OR($C44="",G40=""),"",G44/G40-1)</f>
        <v/>
      </c>
      <c r="J44" s="28">
        <f>IF($C44="","",SUM(G41:G44))</f>
        <v/>
      </c>
      <c r="K44" s="30" t="n">
        <v>23.1367</v>
      </c>
      <c r="L44" s="29">
        <f>IF(OR(J44="",K44=""),"",J44/K44)</f>
        <v/>
      </c>
      <c r="M44" s="31" t="n">
        <v>1425</v>
      </c>
      <c r="N44" s="32">
        <f>IF(OR(G44="",M44=""),"",G44*M44)</f>
        <v/>
      </c>
      <c r="O44" s="32">
        <f>IF(N44="","",N44*(1-사용법!$C$6))</f>
        <v/>
      </c>
      <c r="P44" s="33" t="inlineStr">
        <is>
          <t>Schwab 공식</t>
        </is>
      </c>
    </row>
    <row r="45">
      <c r="A45" s="24">
        <f>IF($C45="","",YEAR($C45))</f>
        <v/>
      </c>
      <c r="B45" s="25">
        <f>IF($C45="","",ROUNDUP(MONTH($C45)/3,0))</f>
        <v/>
      </c>
      <c r="C45" s="26" t="n">
        <v>44902</v>
      </c>
      <c r="D45" s="26" t="n">
        <v>44907</v>
      </c>
      <c r="E45" s="27" t="n">
        <v>0.7034</v>
      </c>
      <c r="F45" s="24">
        <f>IF($C45="","",IF($C45&lt;DATE(2024,10,11),3,1))</f>
        <v/>
      </c>
      <c r="G45" s="28">
        <f>IF($C45="","",E45/F45)</f>
        <v/>
      </c>
      <c r="H45" s="29">
        <f>IF(OR($C45="",G44=""),"",G45/G44-1)</f>
        <v/>
      </c>
      <c r="I45" s="29">
        <f>IF(OR($C45="",G41=""),"",G45/G41-1)</f>
        <v/>
      </c>
      <c r="J45" s="28">
        <f>IF($C45="","",SUM(G42:G45))</f>
        <v/>
      </c>
      <c r="K45" s="30" t="n">
        <v>25.3433</v>
      </c>
      <c r="L45" s="29">
        <f>IF(OR(J45="",K45=""),"",J45/K45)</f>
        <v/>
      </c>
      <c r="M45" s="31" t="n">
        <v>1309</v>
      </c>
      <c r="N45" s="32">
        <f>IF(OR(G45="",M45=""),"",G45*M45)</f>
        <v/>
      </c>
      <c r="O45" s="32">
        <f>IF(N45="","",N45*(1-사용법!$C$6))</f>
        <v/>
      </c>
      <c r="P45" s="33" t="inlineStr">
        <is>
          <t>Schwab 공식</t>
        </is>
      </c>
    </row>
    <row r="46">
      <c r="A46" s="24">
        <f>IF($C46="","",YEAR($C46))</f>
        <v/>
      </c>
      <c r="B46" s="25">
        <f>IF($C46="","",ROUNDUP(MONTH($C46)/3,0))</f>
        <v/>
      </c>
      <c r="C46" s="26" t="n">
        <v>45007</v>
      </c>
      <c r="D46" s="26" t="n">
        <v>45012</v>
      </c>
      <c r="E46" s="27" t="n">
        <v>0.5965</v>
      </c>
      <c r="F46" s="24">
        <f>IF($C46="","",IF($C46&lt;DATE(2024,10,11),3,1))</f>
        <v/>
      </c>
      <c r="G46" s="28">
        <f>IF($C46="","",E46/F46)</f>
        <v/>
      </c>
      <c r="H46" s="29">
        <f>IF(OR($C46="",G45=""),"",G46/G45-1)</f>
        <v/>
      </c>
      <c r="I46" s="29">
        <f>IF(OR($C46="",G42=""),"",G46/G42-1)</f>
        <v/>
      </c>
      <c r="J46" s="28">
        <f>IF($C46="","",SUM(G43:G46))</f>
        <v/>
      </c>
      <c r="K46" s="30" t="n">
        <v>23.4467</v>
      </c>
      <c r="L46" s="29">
        <f>IF(OR(J46="",K46=""),"",J46/K46)</f>
        <v/>
      </c>
      <c r="M46" s="31" t="n">
        <v>1300</v>
      </c>
      <c r="N46" s="32">
        <f>IF(OR(G46="",M46=""),"",G46*M46)</f>
        <v/>
      </c>
      <c r="O46" s="32">
        <f>IF(N46="","",N46*(1-사용법!$C$6))</f>
        <v/>
      </c>
      <c r="P46" s="33" t="inlineStr">
        <is>
          <t>Schwab 공식</t>
        </is>
      </c>
    </row>
    <row r="47">
      <c r="A47" s="24">
        <f>IF($C47="","",YEAR($C47))</f>
        <v/>
      </c>
      <c r="B47" s="25">
        <f>IF($C47="","",ROUNDUP(MONTH($C47)/3,0))</f>
        <v/>
      </c>
      <c r="C47" s="26" t="n">
        <v>45098</v>
      </c>
      <c r="D47" s="26" t="n">
        <v>45103</v>
      </c>
      <c r="E47" s="27" t="n">
        <v>0.6647</v>
      </c>
      <c r="F47" s="24">
        <f>IF($C47="","",IF($C47&lt;DATE(2024,10,11),3,1))</f>
        <v/>
      </c>
      <c r="G47" s="28">
        <f>IF($C47="","",E47/F47)</f>
        <v/>
      </c>
      <c r="H47" s="29">
        <f>IF(OR($C47="",G46=""),"",G47/G46-1)</f>
        <v/>
      </c>
      <c r="I47" s="29">
        <f>IF(OR($C47="",G43=""),"",G47/G43-1)</f>
        <v/>
      </c>
      <c r="J47" s="28">
        <f>IF($C47="","",SUM(G44:G47))</f>
        <v/>
      </c>
      <c r="K47" s="30" t="n">
        <v>23.91</v>
      </c>
      <c r="L47" s="29">
        <f>IF(OR(J47="",K47=""),"",J47/K47)</f>
        <v/>
      </c>
      <c r="M47" s="31" t="n">
        <v>1307</v>
      </c>
      <c r="N47" s="32">
        <f>IF(OR(G47="",M47=""),"",G47*M47)</f>
        <v/>
      </c>
      <c r="O47" s="32">
        <f>IF(N47="","",N47*(1-사용법!$C$6))</f>
        <v/>
      </c>
      <c r="P47" s="33" t="inlineStr">
        <is>
          <t>Schwab 공식</t>
        </is>
      </c>
    </row>
    <row r="48">
      <c r="A48" s="24">
        <f>IF($C48="","",YEAR($C48))</f>
        <v/>
      </c>
      <c r="B48" s="25">
        <f>IF($C48="","",ROUNDUP(MONTH($C48)/3,0))</f>
        <v/>
      </c>
      <c r="C48" s="26" t="n">
        <v>45189</v>
      </c>
      <c r="D48" s="26" t="n">
        <v>45194</v>
      </c>
      <c r="E48" s="27" t="n">
        <v>0.6545</v>
      </c>
      <c r="F48" s="24">
        <f>IF($C48="","",IF($C48&lt;DATE(2024,10,11),3,1))</f>
        <v/>
      </c>
      <c r="G48" s="28">
        <f>IF($C48="","",E48/F48)</f>
        <v/>
      </c>
      <c r="H48" s="29">
        <f>IF(OR($C48="",G47=""),"",G48/G47-1)</f>
        <v/>
      </c>
      <c r="I48" s="29">
        <f>IF(OR($C48="",G44=""),"",G48/G44-1)</f>
        <v/>
      </c>
      <c r="J48" s="28">
        <f>IF($C48="","",SUM(G45:G48))</f>
        <v/>
      </c>
      <c r="K48" s="30" t="n">
        <v>24.16</v>
      </c>
      <c r="L48" s="29">
        <f>IF(OR(J48="",K48=""),"",J48/K48)</f>
        <v/>
      </c>
      <c r="M48" s="31" t="n">
        <v>1340.5</v>
      </c>
      <c r="N48" s="32">
        <f>IF(OR(G48="",M48=""),"",G48*M48)</f>
        <v/>
      </c>
      <c r="O48" s="32">
        <f>IF(N48="","",N48*(1-사용법!$C$6))</f>
        <v/>
      </c>
      <c r="P48" s="33" t="inlineStr">
        <is>
          <t>Schwab 공식</t>
        </is>
      </c>
    </row>
    <row r="49">
      <c r="A49" s="24">
        <f>IF($C49="","",YEAR($C49))</f>
        <v/>
      </c>
      <c r="B49" s="25">
        <f>IF($C49="","",ROUNDUP(MONTH($C49)/3,0))</f>
        <v/>
      </c>
      <c r="C49" s="26" t="n">
        <v>45266</v>
      </c>
      <c r="D49" s="26" t="n">
        <v>45271</v>
      </c>
      <c r="E49" s="27" t="n">
        <v>0.7423</v>
      </c>
      <c r="F49" s="24">
        <f>IF($C49="","",IF($C49&lt;DATE(2024,10,11),3,1))</f>
        <v/>
      </c>
      <c r="G49" s="28">
        <f>IF($C49="","",E49/F49)</f>
        <v/>
      </c>
      <c r="H49" s="29">
        <f>IF(OR($C49="",G48=""),"",G49/G48-1)</f>
        <v/>
      </c>
      <c r="I49" s="29">
        <f>IF(OR($C49="",G45=""),"",G49/G45-1)</f>
        <v/>
      </c>
      <c r="J49" s="28">
        <f>IF($C49="","",SUM(G46:G49))</f>
        <v/>
      </c>
      <c r="K49" s="30" t="n">
        <v>24.0433</v>
      </c>
      <c r="L49" s="29">
        <f>IF(OR(J49="",K49=""),"",J49/K49)</f>
        <v/>
      </c>
      <c r="M49" s="31" t="n">
        <v>1316.5</v>
      </c>
      <c r="N49" s="32">
        <f>IF(OR(G49="",M49=""),"",G49*M49)</f>
        <v/>
      </c>
      <c r="O49" s="32">
        <f>IF(N49="","",N49*(1-사용법!$C$6))</f>
        <v/>
      </c>
      <c r="P49" s="33" t="inlineStr">
        <is>
          <t>Schwab 공식</t>
        </is>
      </c>
    </row>
    <row r="50">
      <c r="A50" s="24">
        <f>IF($C50="","",YEAR($C50))</f>
        <v/>
      </c>
      <c r="B50" s="25">
        <f>IF($C50="","",ROUNDUP(MONTH($C50)/3,0))</f>
        <v/>
      </c>
      <c r="C50" s="26" t="n">
        <v>45371</v>
      </c>
      <c r="D50" s="26" t="n">
        <v>45376</v>
      </c>
      <c r="E50" s="27" t="n">
        <v>0.611</v>
      </c>
      <c r="F50" s="24">
        <f>IF($C50="","",IF($C50&lt;DATE(2024,10,11),3,1))</f>
        <v/>
      </c>
      <c r="G50" s="28">
        <f>IF($C50="","",E50/F50)</f>
        <v/>
      </c>
      <c r="H50" s="29">
        <f>IF(OR($C50="",G49=""),"",G50/G49-1)</f>
        <v/>
      </c>
      <c r="I50" s="29">
        <f>IF(OR($C50="",G46=""),"",G50/G46-1)</f>
        <v/>
      </c>
      <c r="J50" s="28">
        <f>IF($C50="","",SUM(G47:G50))</f>
        <v/>
      </c>
      <c r="K50" s="30" t="n">
        <v>26.4133</v>
      </c>
      <c r="L50" s="29">
        <f>IF(OR(J50="",K50=""),"",J50/K50)</f>
        <v/>
      </c>
      <c r="M50" s="31" t="n">
        <v>1342</v>
      </c>
      <c r="N50" s="32">
        <f>IF(OR(G50="",M50=""),"",G50*M50)</f>
        <v/>
      </c>
      <c r="O50" s="32">
        <f>IF(N50="","",N50*(1-사용법!$C$6))</f>
        <v/>
      </c>
      <c r="P50" s="33" t="inlineStr">
        <is>
          <t>Schwab 공식</t>
        </is>
      </c>
    </row>
    <row r="51">
      <c r="A51" s="24">
        <f>IF($C51="","",YEAR($C51))</f>
        <v/>
      </c>
      <c r="B51" s="25">
        <f>IF($C51="","",ROUNDUP(MONTH($C51)/3,0))</f>
        <v/>
      </c>
      <c r="C51" s="26" t="n">
        <v>45469</v>
      </c>
      <c r="D51" s="26" t="n">
        <v>45474</v>
      </c>
      <c r="E51" s="27" t="n">
        <v>0.8241000000000001</v>
      </c>
      <c r="F51" s="24">
        <f>IF($C51="","",IF($C51&lt;DATE(2024,10,11),3,1))</f>
        <v/>
      </c>
      <c r="G51" s="28">
        <f>IF($C51="","",E51/F51)</f>
        <v/>
      </c>
      <c r="H51" s="29">
        <f>IF(OR($C51="",G50=""),"",G51/G50-1)</f>
        <v/>
      </c>
      <c r="I51" s="29">
        <f>IF(OR($C51="",G47=""),"",G51/G47-1)</f>
        <v/>
      </c>
      <c r="J51" s="28">
        <f>IF($C51="","",SUM(G48:G51))</f>
        <v/>
      </c>
      <c r="K51" s="30" t="n">
        <v>25.81</v>
      </c>
      <c r="L51" s="29">
        <f>IF(OR(J51="",K51=""),"",J51/K51)</f>
        <v/>
      </c>
      <c r="M51" s="31" t="n">
        <v>1384.5</v>
      </c>
      <c r="N51" s="32">
        <f>IF(OR(G51="",M51=""),"",G51*M51)</f>
        <v/>
      </c>
      <c r="O51" s="32">
        <f>IF(N51="","",N51*(1-사용법!$C$6))</f>
        <v/>
      </c>
      <c r="P51" s="33" t="inlineStr">
        <is>
          <t>Schwab 공식</t>
        </is>
      </c>
    </row>
    <row r="52">
      <c r="A52" s="24">
        <f>IF($C52="","",YEAR($C52))</f>
        <v/>
      </c>
      <c r="B52" s="25">
        <f>IF($C52="","",ROUNDUP(MONTH($C52)/3,0))</f>
        <v/>
      </c>
      <c r="C52" s="26" t="n">
        <v>45560</v>
      </c>
      <c r="D52" s="26" t="n">
        <v>45565</v>
      </c>
      <c r="E52" s="27" t="n">
        <v>0.7544999999999999</v>
      </c>
      <c r="F52" s="24">
        <f>IF($C52="","",IF($C52&lt;DATE(2024,10,11),3,1))</f>
        <v/>
      </c>
      <c r="G52" s="28">
        <f>IF($C52="","",E52/F52)</f>
        <v/>
      </c>
      <c r="H52" s="29">
        <f>IF(OR($C52="",G51=""),"",G52/G51-1)</f>
        <v/>
      </c>
      <c r="I52" s="29">
        <f>IF(OR($C52="",G48=""),"",G52/G48-1)</f>
        <v/>
      </c>
      <c r="J52" s="28">
        <f>IF($C52="","",SUM(G49:G52))</f>
        <v/>
      </c>
      <c r="K52" s="30" t="n">
        <v>27.79</v>
      </c>
      <c r="L52" s="29">
        <f>IF(OR(J52="",K52=""),"",J52/K52)</f>
        <v/>
      </c>
      <c r="M52" s="31" t="n">
        <v>1325.5</v>
      </c>
      <c r="N52" s="32">
        <f>IF(OR(G52="",M52=""),"",G52*M52)</f>
        <v/>
      </c>
      <c r="O52" s="32">
        <f>IF(N52="","",N52*(1-사용법!$C$6))</f>
        <v/>
      </c>
      <c r="P52" s="33" t="inlineStr">
        <is>
          <t>Schwab 공식</t>
        </is>
      </c>
    </row>
    <row r="53">
      <c r="A53" s="24">
        <f>IF($C53="","",YEAR($C53))</f>
        <v/>
      </c>
      <c r="B53" s="25">
        <f>IF($C53="","",ROUNDUP(MONTH($C53)/3,0))</f>
        <v/>
      </c>
      <c r="C53" s="26" t="n">
        <v>45637</v>
      </c>
      <c r="D53" s="26" t="n">
        <v>45642</v>
      </c>
      <c r="E53" s="27" t="n">
        <v>0.2645</v>
      </c>
      <c r="F53" s="24">
        <f>IF($C53="","",IF($C53&lt;DATE(2024,10,11),3,1))</f>
        <v/>
      </c>
      <c r="G53" s="28">
        <f>IF($C53="","",E53/F53)</f>
        <v/>
      </c>
      <c r="H53" s="29">
        <f>IF(OR($C53="",G52=""),"",G53/G52-1)</f>
        <v/>
      </c>
      <c r="I53" s="29">
        <f>IF(OR($C53="",G49=""),"",G53/G49-1)</f>
        <v/>
      </c>
      <c r="J53" s="28">
        <f>IF($C53="","",SUM(G50:G53))</f>
        <v/>
      </c>
      <c r="K53" s="30" t="n">
        <v>28.25</v>
      </c>
      <c r="L53" s="29">
        <f>IF(OR(J53="",K53=""),"",J53/K53)</f>
        <v/>
      </c>
      <c r="M53" s="31" t="n">
        <v>1438.5</v>
      </c>
      <c r="N53" s="32">
        <f>IF(OR(G53="",M53=""),"",G53*M53)</f>
        <v/>
      </c>
      <c r="O53" s="32">
        <f>IF(N53="","",N53*(1-사용법!$C$6))</f>
        <v/>
      </c>
      <c r="P53" s="33" t="inlineStr">
        <is>
          <t>Schwab 공식</t>
        </is>
      </c>
    </row>
    <row r="54">
      <c r="A54" s="24">
        <f>IF($C54="","",YEAR($C54))</f>
        <v/>
      </c>
      <c r="B54" s="25">
        <f>IF($C54="","",ROUNDUP(MONTH($C54)/3,0))</f>
        <v/>
      </c>
      <c r="C54" s="26" t="n">
        <v>45742</v>
      </c>
      <c r="D54" s="26" t="n">
        <v>45747</v>
      </c>
      <c r="E54" s="27" t="n">
        <v>0.2488</v>
      </c>
      <c r="F54" s="24">
        <f>IF($C54="","",IF($C54&lt;DATE(2024,10,11),3,1))</f>
        <v/>
      </c>
      <c r="G54" s="28">
        <f>IF($C54="","",E54/F54)</f>
        <v/>
      </c>
      <c r="H54" s="29">
        <f>IF(OR($C54="",G53=""),"",G54/G53-1)</f>
        <v/>
      </c>
      <c r="I54" s="29">
        <f>IF(OR($C54="",G50=""),"",G54/G50-1)</f>
        <v/>
      </c>
      <c r="J54" s="28">
        <f>IF($C54="","",SUM(G51:G54))</f>
        <v/>
      </c>
      <c r="K54" s="30" t="n">
        <v>27.8</v>
      </c>
      <c r="L54" s="29">
        <f>IF(OR(J54="",K54=""),"",J54/K54)</f>
        <v/>
      </c>
      <c r="M54" s="31" t="n">
        <v>1474</v>
      </c>
      <c r="N54" s="32">
        <f>IF(OR(G54="",M54=""),"",G54*M54)</f>
        <v/>
      </c>
      <c r="O54" s="32">
        <f>IF(N54="","",N54*(1-사용법!$C$6))</f>
        <v/>
      </c>
      <c r="P54" s="33" t="inlineStr">
        <is>
          <t>Schwab 공식</t>
        </is>
      </c>
    </row>
    <row r="55">
      <c r="A55" s="24">
        <f>IF($C55="","",YEAR($C55))</f>
        <v/>
      </c>
      <c r="B55" s="25">
        <f>IF($C55="","",ROUNDUP(MONTH($C55)/3,0))</f>
        <v/>
      </c>
      <c r="C55" s="26" t="n">
        <v>45833</v>
      </c>
      <c r="D55" s="26" t="n">
        <v>45838</v>
      </c>
      <c r="E55" s="27" t="n">
        <v>0.2602</v>
      </c>
      <c r="F55" s="24">
        <f>IF($C55="","",IF($C55&lt;DATE(2024,10,11),3,1))</f>
        <v/>
      </c>
      <c r="G55" s="28">
        <f>IF($C55="","",E55/F55)</f>
        <v/>
      </c>
      <c r="H55" s="29">
        <f>IF(OR($C55="",G54=""),"",G55/G54-1)</f>
        <v/>
      </c>
      <c r="I55" s="29">
        <f>IF(OR($C55="",G51=""),"",G55/G51-1)</f>
        <v/>
      </c>
      <c r="J55" s="28">
        <f>IF($C55="","",SUM(G52:G55))</f>
        <v/>
      </c>
      <c r="K55" s="30" t="n">
        <v>26.2</v>
      </c>
      <c r="L55" s="29">
        <f>IF(OR(J55="",K55=""),"",J55/K55)</f>
        <v/>
      </c>
      <c r="M55" s="31" t="n">
        <v>1354</v>
      </c>
      <c r="N55" s="32">
        <f>IF(OR(G55="",M55=""),"",G55*M55)</f>
        <v/>
      </c>
      <c r="O55" s="32">
        <f>IF(N55="","",N55*(1-사용법!$C$6))</f>
        <v/>
      </c>
      <c r="P55" s="33" t="inlineStr">
        <is>
          <t>Schwab 공식</t>
        </is>
      </c>
    </row>
    <row r="56">
      <c r="A56" s="24">
        <f>IF($C56="","",YEAR($C56))</f>
        <v/>
      </c>
      <c r="B56" s="25">
        <f>IF($C56="","",ROUNDUP(MONTH($C56)/3,0))</f>
        <v/>
      </c>
      <c r="C56" s="26" t="n">
        <v>45924</v>
      </c>
      <c r="D56" s="26" t="n">
        <v>45929</v>
      </c>
      <c r="E56" s="27" t="n">
        <v>0.2604</v>
      </c>
      <c r="F56" s="24">
        <f>IF($C56="","",IF($C56&lt;DATE(2024,10,11),3,1))</f>
        <v/>
      </c>
      <c r="G56" s="28">
        <f>IF($C56="","",E56/F56)</f>
        <v/>
      </c>
      <c r="H56" s="29">
        <f>IF(OR($C56="",G55=""),"",G56/G55-1)</f>
        <v/>
      </c>
      <c r="I56" s="29">
        <f>IF(OR($C56="",G52=""),"",G56/G52-1)</f>
        <v/>
      </c>
      <c r="J56" s="28">
        <f>IF($C56="","",SUM(G53:G56))</f>
        <v/>
      </c>
      <c r="K56" s="30" t="n">
        <v>27.16</v>
      </c>
      <c r="L56" s="29">
        <f>IF(OR(J56="",K56=""),"",J56/K56)</f>
        <v/>
      </c>
      <c r="M56" s="31" t="n">
        <v>1400.5</v>
      </c>
      <c r="N56" s="32">
        <f>IF(OR(G56="",M56=""),"",G56*M56)</f>
        <v/>
      </c>
      <c r="O56" s="32">
        <f>IF(N56="","",N56*(1-사용법!$C$6))</f>
        <v/>
      </c>
      <c r="P56" s="33" t="inlineStr">
        <is>
          <t>Schwab 공식</t>
        </is>
      </c>
    </row>
    <row r="57">
      <c r="A57" s="24">
        <f>IF($C57="","",YEAR($C57))</f>
        <v/>
      </c>
      <c r="B57" s="25">
        <f>IF($C57="","",ROUNDUP(MONTH($C57)/3,0))</f>
        <v/>
      </c>
      <c r="C57" s="26" t="n">
        <v>46001</v>
      </c>
      <c r="D57" s="26" t="n">
        <v>46006</v>
      </c>
      <c r="E57" s="27" t="n">
        <v>0.2782</v>
      </c>
      <c r="F57" s="24">
        <f>IF($C57="","",IF($C57&lt;DATE(2024,10,11),3,1))</f>
        <v/>
      </c>
      <c r="G57" s="28">
        <f>IF($C57="","",E57/F57)</f>
        <v/>
      </c>
      <c r="H57" s="29">
        <f>IF(OR($C57="",G56=""),"",G57/G56-1)</f>
        <v/>
      </c>
      <c r="I57" s="29">
        <f>IF(OR($C57="",G53=""),"",G57/G53-1)</f>
        <v/>
      </c>
      <c r="J57" s="28">
        <f>IF($C57="","",SUM(G54:G57))</f>
        <v/>
      </c>
      <c r="K57" s="30" t="n">
        <v>27.57</v>
      </c>
      <c r="L57" s="29">
        <f>IF(OR(J57="",K57=""),"",J57/K57)</f>
        <v/>
      </c>
      <c r="M57" s="31" t="n">
        <v>1470.8</v>
      </c>
      <c r="N57" s="32">
        <f>IF(OR(G57="",M57=""),"",G57*M57)</f>
        <v/>
      </c>
      <c r="O57" s="32">
        <f>IF(N57="","",N57*(1-사용법!$C$6))</f>
        <v/>
      </c>
      <c r="P57" s="33" t="inlineStr">
        <is>
          <t>Schwab 공식</t>
        </is>
      </c>
    </row>
    <row r="58">
      <c r="A58" s="24">
        <f>IF($C58="","",YEAR($C58))</f>
        <v/>
      </c>
      <c r="B58" s="25">
        <f>IF($C58="","",ROUNDUP(MONTH($C58)/3,0))</f>
        <v/>
      </c>
      <c r="C58" s="26" t="n">
        <v>46106</v>
      </c>
      <c r="D58" s="26" t="n">
        <v>46111</v>
      </c>
      <c r="E58" s="27" t="n">
        <v>0.2569</v>
      </c>
      <c r="F58" s="24">
        <f>IF($C58="","",IF($C58&lt;DATE(2024,10,11),3,1))</f>
        <v/>
      </c>
      <c r="G58" s="28">
        <f>IF($C58="","",E58/F58)</f>
        <v/>
      </c>
      <c r="H58" s="29">
        <f>IF(OR($C58="",G57=""),"",G58/G57-1)</f>
        <v/>
      </c>
      <c r="I58" s="29">
        <f>IF(OR($C58="",G54=""),"",G58/G54-1)</f>
        <v/>
      </c>
      <c r="J58" s="28">
        <f>IF($C58="","",SUM(G55:G58))</f>
        <v/>
      </c>
      <c r="K58" s="30" t="n">
        <v>30.54</v>
      </c>
      <c r="L58" s="29">
        <f>IF(OR(J58="",K58=""),"",J58/K58)</f>
        <v/>
      </c>
      <c r="M58" s="31" t="n">
        <v>1517.5</v>
      </c>
      <c r="N58" s="32">
        <f>IF(OR(G58="",M58=""),"",G58*M58)</f>
        <v/>
      </c>
      <c r="O58" s="32">
        <f>IF(N58="","",N58*(1-사용법!$C$6))</f>
        <v/>
      </c>
      <c r="P58" s="33" t="inlineStr">
        <is>
          <t>Schwab 공식</t>
        </is>
      </c>
    </row>
    <row r="59">
      <c r="A59" s="24">
        <f>IF($C59="","",YEAR($C59))</f>
        <v/>
      </c>
      <c r="B59" s="25">
        <f>IF($C59="","",ROUNDUP(MONTH($C59)/3,0))</f>
        <v/>
      </c>
      <c r="C59" s="26" t="n">
        <v>46197</v>
      </c>
      <c r="D59" s="26" t="n">
        <v>46202</v>
      </c>
      <c r="E59" s="27" t="n">
        <v>0.2525</v>
      </c>
      <c r="F59" s="24">
        <f>IF($C59="","",IF($C59&lt;DATE(2024,10,11),3,1))</f>
        <v/>
      </c>
      <c r="G59" s="28">
        <f>IF($C59="","",E59/F59)</f>
        <v/>
      </c>
      <c r="H59" s="29">
        <f>IF(OR($C59="",G58=""),"",G59/G58-1)</f>
        <v/>
      </c>
      <c r="I59" s="29">
        <f>IF(OR($C59="",G55=""),"",G59/G55-1)</f>
        <v/>
      </c>
      <c r="J59" s="28">
        <f>IF($C59="","",SUM(G56:G59))</f>
        <v/>
      </c>
      <c r="K59" s="30" t="n">
        <v>31.72</v>
      </c>
      <c r="L59" s="29">
        <f>IF(OR(J59="",K59=""),"",J59/K59)</f>
        <v/>
      </c>
      <c r="M59" s="31" t="n">
        <v>1541.5</v>
      </c>
      <c r="N59" s="32">
        <f>IF(OR(G59="",M59=""),"",G59*M59)</f>
        <v/>
      </c>
      <c r="O59" s="32">
        <f>IF(N59="","",N59*(1-사용법!$C$6))</f>
        <v/>
      </c>
      <c r="P59" s="33" t="inlineStr">
        <is>
          <t>Schwab 공식</t>
        </is>
      </c>
    </row>
    <row r="60">
      <c r="A60" s="24">
        <f>IF($C60="","",YEAR($C60))</f>
        <v/>
      </c>
      <c r="B60" s="25">
        <f>IF($C60="","",ROUNDUP(MONTH($C60)/3,0))</f>
        <v/>
      </c>
      <c r="C60" s="26" t="n">
        <v>46288</v>
      </c>
      <c r="D60" s="26" t="n">
        <v>46293</v>
      </c>
      <c r="E60" s="27" t="n">
        <v>0.2665</v>
      </c>
      <c r="F60" s="24">
        <f>IF($C60="","",IF($C60&lt;DATE(2024,10,11),3,1))</f>
        <v/>
      </c>
      <c r="G60" s="28">
        <f>IF($C60="","",E60/F60)</f>
        <v/>
      </c>
      <c r="H60" s="29">
        <f>IF(OR($C60="",G59=""),"",G60/G59-1)</f>
        <v/>
      </c>
      <c r="I60" s="29">
        <f>IF(OR($C60="",G56=""),"",G60/G56-1)</f>
        <v/>
      </c>
      <c r="J60" s="28">
        <f>IF($C60="","",SUM(G57:G60))</f>
        <v/>
      </c>
      <c r="K60" s="30" t="n">
        <v>33.28</v>
      </c>
      <c r="L60" s="29">
        <f>IF(OR(J60="",K60=""),"",J60/K60)</f>
        <v/>
      </c>
      <c r="M60" s="31" t="n">
        <v>1360</v>
      </c>
      <c r="N60" s="32">
        <f>IF(OR(G60="",M60=""),"",G60*M60)</f>
        <v/>
      </c>
      <c r="O60" s="32">
        <f>IF(N60="","",N60*(1-사용법!$C$6))</f>
        <v/>
      </c>
      <c r="P60" s="33" t="inlineStr">
        <is>
          <t>Schwab 공식</t>
        </is>
      </c>
    </row>
    <row r="61">
      <c r="A61" s="24">
        <f>IF($C61="","",YEAR($C61))</f>
        <v/>
      </c>
      <c r="B61" s="25">
        <f>IF($C61="","",ROUNDUP(MONTH($C61)/3,0))</f>
        <v/>
      </c>
      <c r="C61" s="26" t="n"/>
      <c r="D61" s="26" t="n"/>
      <c r="E61" s="27" t="n"/>
      <c r="F61" s="24">
        <f>IF($C61="","",IF($C61&lt;DATE(2024,10,11),3,1))</f>
        <v/>
      </c>
      <c r="G61" s="28">
        <f>IF($C61="","",E61/F61)</f>
        <v/>
      </c>
      <c r="H61" s="29">
        <f>IF(OR($C61="",G60=""),"",G61/G60-1)</f>
        <v/>
      </c>
      <c r="I61" s="29">
        <f>IF(OR($C61="",G57=""),"",G61/G57-1)</f>
        <v/>
      </c>
      <c r="J61" s="28">
        <f>IF($C61="","",SUM(G58:G61))</f>
        <v/>
      </c>
      <c r="K61" s="30" t="n"/>
      <c r="L61" s="29">
        <f>IF(OR(J61="",K61=""),"",J61/K61)</f>
        <v/>
      </c>
      <c r="M61" s="31" t="n"/>
      <c r="N61" s="32">
        <f>IF(OR(G61="",M61=""),"",G61*M61)</f>
        <v/>
      </c>
      <c r="O61" s="32">
        <f>IF(N61="","",N61*(1-사용법!$C$6))</f>
        <v/>
      </c>
      <c r="P61" s="33" t="n"/>
    </row>
    <row r="62">
      <c r="A62" s="24">
        <f>IF($C62="","",YEAR($C62))</f>
        <v/>
      </c>
      <c r="B62" s="25">
        <f>IF($C62="","",ROUNDUP(MONTH($C62)/3,0))</f>
        <v/>
      </c>
      <c r="C62" s="26" t="n"/>
      <c r="D62" s="26" t="n"/>
      <c r="E62" s="27" t="n"/>
      <c r="F62" s="24">
        <f>IF($C62="","",IF($C62&lt;DATE(2024,10,11),3,1))</f>
        <v/>
      </c>
      <c r="G62" s="28">
        <f>IF($C62="","",E62/F62)</f>
        <v/>
      </c>
      <c r="H62" s="29">
        <f>IF(OR($C62="",G61=""),"",G62/G61-1)</f>
        <v/>
      </c>
      <c r="I62" s="29">
        <f>IF(OR($C62="",G58=""),"",G62/G58-1)</f>
        <v/>
      </c>
      <c r="J62" s="28">
        <f>IF($C62="","",SUM(G59:G62))</f>
        <v/>
      </c>
      <c r="K62" s="30" t="n"/>
      <c r="L62" s="29">
        <f>IF(OR(J62="",K62=""),"",J62/K62)</f>
        <v/>
      </c>
      <c r="M62" s="31" t="n"/>
      <c r="N62" s="32">
        <f>IF(OR(G62="",M62=""),"",G62*M62)</f>
        <v/>
      </c>
      <c r="O62" s="32">
        <f>IF(N62="","",N62*(1-사용법!$C$6))</f>
        <v/>
      </c>
      <c r="P62" s="33" t="n"/>
    </row>
    <row r="63">
      <c r="A63" s="24">
        <f>IF($C63="","",YEAR($C63))</f>
        <v/>
      </c>
      <c r="B63" s="25">
        <f>IF($C63="","",ROUNDUP(MONTH($C63)/3,0))</f>
        <v/>
      </c>
      <c r="C63" s="26" t="n"/>
      <c r="D63" s="26" t="n"/>
      <c r="E63" s="27" t="n"/>
      <c r="F63" s="24">
        <f>IF($C63="","",IF($C63&lt;DATE(2024,10,11),3,1))</f>
        <v/>
      </c>
      <c r="G63" s="28">
        <f>IF($C63="","",E63/F63)</f>
        <v/>
      </c>
      <c r="H63" s="29">
        <f>IF(OR($C63="",G62=""),"",G63/G62-1)</f>
        <v/>
      </c>
      <c r="I63" s="29">
        <f>IF(OR($C63="",G59=""),"",G63/G59-1)</f>
        <v/>
      </c>
      <c r="J63" s="28">
        <f>IF($C63="","",SUM(G60:G63))</f>
        <v/>
      </c>
      <c r="K63" s="30" t="n"/>
      <c r="L63" s="29">
        <f>IF(OR(J63="",K63=""),"",J63/K63)</f>
        <v/>
      </c>
      <c r="M63" s="31" t="n"/>
      <c r="N63" s="32">
        <f>IF(OR(G63="",M63=""),"",G63*M63)</f>
        <v/>
      </c>
      <c r="O63" s="32">
        <f>IF(N63="","",N63*(1-사용법!$C$6))</f>
        <v/>
      </c>
      <c r="P63" s="33" t="n"/>
    </row>
    <row r="64">
      <c r="A64" s="24">
        <f>IF($C64="","",YEAR($C64))</f>
        <v/>
      </c>
      <c r="B64" s="25">
        <f>IF($C64="","",ROUNDUP(MONTH($C64)/3,0))</f>
        <v/>
      </c>
      <c r="C64" s="26" t="n"/>
      <c r="D64" s="26" t="n"/>
      <c r="E64" s="27" t="n"/>
      <c r="F64" s="24">
        <f>IF($C64="","",IF($C64&lt;DATE(2024,10,11),3,1))</f>
        <v/>
      </c>
      <c r="G64" s="28">
        <f>IF($C64="","",E64/F64)</f>
        <v/>
      </c>
      <c r="H64" s="29">
        <f>IF(OR($C64="",G63=""),"",G64/G63-1)</f>
        <v/>
      </c>
      <c r="I64" s="29">
        <f>IF(OR($C64="",G60=""),"",G64/G60-1)</f>
        <v/>
      </c>
      <c r="J64" s="28">
        <f>IF($C64="","",SUM(G61:G64))</f>
        <v/>
      </c>
      <c r="K64" s="30" t="n"/>
      <c r="L64" s="29">
        <f>IF(OR(J64="",K64=""),"",J64/K64)</f>
        <v/>
      </c>
      <c r="M64" s="31" t="n"/>
      <c r="N64" s="32">
        <f>IF(OR(G64="",M64=""),"",G64*M64)</f>
        <v/>
      </c>
      <c r="O64" s="32">
        <f>IF(N64="","",N64*(1-사용법!$C$6))</f>
        <v/>
      </c>
      <c r="P64" s="33" t="n"/>
    </row>
    <row r="65">
      <c r="A65" s="24">
        <f>IF($C65="","",YEAR($C65))</f>
        <v/>
      </c>
      <c r="B65" s="25">
        <f>IF($C65="","",ROUNDUP(MONTH($C65)/3,0))</f>
        <v/>
      </c>
      <c r="C65" s="26" t="n"/>
      <c r="D65" s="26" t="n"/>
      <c r="E65" s="27" t="n"/>
      <c r="F65" s="24">
        <f>IF($C65="","",IF($C65&lt;DATE(2024,10,11),3,1))</f>
        <v/>
      </c>
      <c r="G65" s="28">
        <f>IF($C65="","",E65/F65)</f>
        <v/>
      </c>
      <c r="H65" s="29">
        <f>IF(OR($C65="",G64=""),"",G65/G64-1)</f>
        <v/>
      </c>
      <c r="I65" s="29">
        <f>IF(OR($C65="",G61=""),"",G65/G61-1)</f>
        <v/>
      </c>
      <c r="J65" s="28">
        <f>IF($C65="","",SUM(G62:G65))</f>
        <v/>
      </c>
      <c r="K65" s="30" t="n"/>
      <c r="L65" s="29">
        <f>IF(OR(J65="",K65=""),"",J65/K65)</f>
        <v/>
      </c>
      <c r="M65" s="31" t="n"/>
      <c r="N65" s="32">
        <f>IF(OR(G65="",M65=""),"",G65*M65)</f>
        <v/>
      </c>
      <c r="O65" s="32">
        <f>IF(N65="","",N65*(1-사용법!$C$6))</f>
        <v/>
      </c>
      <c r="P65" s="33" t="n"/>
    </row>
    <row r="66">
      <c r="A66" s="24">
        <f>IF($C66="","",YEAR($C66))</f>
        <v/>
      </c>
      <c r="B66" s="25">
        <f>IF($C66="","",ROUNDUP(MONTH($C66)/3,0))</f>
        <v/>
      </c>
      <c r="C66" s="26" t="n"/>
      <c r="D66" s="26" t="n"/>
      <c r="E66" s="27" t="n"/>
      <c r="F66" s="24">
        <f>IF($C66="","",IF($C66&lt;DATE(2024,10,11),3,1))</f>
        <v/>
      </c>
      <c r="G66" s="28">
        <f>IF($C66="","",E66/F66)</f>
        <v/>
      </c>
      <c r="H66" s="29">
        <f>IF(OR($C66="",G65=""),"",G66/G65-1)</f>
        <v/>
      </c>
      <c r="I66" s="29">
        <f>IF(OR($C66="",G62=""),"",G66/G62-1)</f>
        <v/>
      </c>
      <c r="J66" s="28">
        <f>IF($C66="","",SUM(G63:G66))</f>
        <v/>
      </c>
      <c r="K66" s="30" t="n"/>
      <c r="L66" s="29">
        <f>IF(OR(J66="",K66=""),"",J66/K66)</f>
        <v/>
      </c>
      <c r="M66" s="31" t="n"/>
      <c r="N66" s="32">
        <f>IF(OR(G66="",M66=""),"",G66*M66)</f>
        <v/>
      </c>
      <c r="O66" s="32">
        <f>IF(N66="","",N66*(1-사용법!$C$6))</f>
        <v/>
      </c>
      <c r="P66" s="33" t="n"/>
    </row>
    <row r="67">
      <c r="A67" s="24">
        <f>IF($C67="","",YEAR($C67))</f>
        <v/>
      </c>
      <c r="B67" s="25">
        <f>IF($C67="","",ROUNDUP(MONTH($C67)/3,0))</f>
        <v/>
      </c>
      <c r="C67" s="26" t="n"/>
      <c r="D67" s="26" t="n"/>
      <c r="E67" s="27" t="n"/>
      <c r="F67" s="24">
        <f>IF($C67="","",IF($C67&lt;DATE(2024,10,11),3,1))</f>
        <v/>
      </c>
      <c r="G67" s="28">
        <f>IF($C67="","",E67/F67)</f>
        <v/>
      </c>
      <c r="H67" s="29">
        <f>IF(OR($C67="",G66=""),"",G67/G66-1)</f>
        <v/>
      </c>
      <c r="I67" s="29">
        <f>IF(OR($C67="",G63=""),"",G67/G63-1)</f>
        <v/>
      </c>
      <c r="J67" s="28">
        <f>IF($C67="","",SUM(G64:G67))</f>
        <v/>
      </c>
      <c r="K67" s="30" t="n"/>
      <c r="L67" s="29">
        <f>IF(OR(J67="",K67=""),"",J67/K67)</f>
        <v/>
      </c>
      <c r="M67" s="31" t="n"/>
      <c r="N67" s="32">
        <f>IF(OR(G67="",M67=""),"",G67*M67)</f>
        <v/>
      </c>
      <c r="O67" s="32">
        <f>IF(N67="","",N67*(1-사용법!$C$6))</f>
        <v/>
      </c>
      <c r="P67" s="33" t="n"/>
    </row>
    <row r="68">
      <c r="A68" s="24">
        <f>IF($C68="","",YEAR($C68))</f>
        <v/>
      </c>
      <c r="B68" s="25">
        <f>IF($C68="","",ROUNDUP(MONTH($C68)/3,0))</f>
        <v/>
      </c>
      <c r="C68" s="26" t="n"/>
      <c r="D68" s="26" t="n"/>
      <c r="E68" s="27" t="n"/>
      <c r="F68" s="24">
        <f>IF($C68="","",IF($C68&lt;DATE(2024,10,11),3,1))</f>
        <v/>
      </c>
      <c r="G68" s="28">
        <f>IF($C68="","",E68/F68)</f>
        <v/>
      </c>
      <c r="H68" s="29">
        <f>IF(OR($C68="",G67=""),"",G68/G67-1)</f>
        <v/>
      </c>
      <c r="I68" s="29">
        <f>IF(OR($C68="",G64=""),"",G68/G64-1)</f>
        <v/>
      </c>
      <c r="J68" s="28">
        <f>IF($C68="","",SUM(G65:G68))</f>
        <v/>
      </c>
      <c r="K68" s="30" t="n"/>
      <c r="L68" s="29">
        <f>IF(OR(J68="",K68=""),"",J68/K68)</f>
        <v/>
      </c>
      <c r="M68" s="31" t="n"/>
      <c r="N68" s="32">
        <f>IF(OR(G68="",M68=""),"",G68*M68)</f>
        <v/>
      </c>
      <c r="O68" s="32">
        <f>IF(N68="","",N68*(1-사용법!$C$6))</f>
        <v/>
      </c>
      <c r="P68" s="33" t="n"/>
    </row>
    <row r="69">
      <c r="A69" s="24">
        <f>IF($C69="","",YEAR($C69))</f>
        <v/>
      </c>
      <c r="B69" s="25">
        <f>IF($C69="","",ROUNDUP(MONTH($C69)/3,0))</f>
        <v/>
      </c>
      <c r="C69" s="26" t="n"/>
      <c r="D69" s="26" t="n"/>
      <c r="E69" s="27" t="n"/>
      <c r="F69" s="24">
        <f>IF($C69="","",IF($C69&lt;DATE(2024,10,11),3,1))</f>
        <v/>
      </c>
      <c r="G69" s="28">
        <f>IF($C69="","",E69/F69)</f>
        <v/>
      </c>
      <c r="H69" s="29">
        <f>IF(OR($C69="",G68=""),"",G69/G68-1)</f>
        <v/>
      </c>
      <c r="I69" s="29">
        <f>IF(OR($C69="",G65=""),"",G69/G65-1)</f>
        <v/>
      </c>
      <c r="J69" s="28">
        <f>IF($C69="","",SUM(G66:G69))</f>
        <v/>
      </c>
      <c r="K69" s="30" t="n"/>
      <c r="L69" s="29">
        <f>IF(OR(J69="",K69=""),"",J69/K69)</f>
        <v/>
      </c>
      <c r="M69" s="31" t="n"/>
      <c r="N69" s="32">
        <f>IF(OR(G69="",M69=""),"",G69*M69)</f>
        <v/>
      </c>
      <c r="O69" s="32">
        <f>IF(N69="","",N69*(1-사용법!$C$6))</f>
        <v/>
      </c>
      <c r="P69" s="33" t="n"/>
    </row>
    <row r="70">
      <c r="A70" s="24">
        <f>IF($C70="","",YEAR($C70))</f>
        <v/>
      </c>
      <c r="B70" s="25">
        <f>IF($C70="","",ROUNDUP(MONTH($C70)/3,0))</f>
        <v/>
      </c>
      <c r="C70" s="26" t="n"/>
      <c r="D70" s="26" t="n"/>
      <c r="E70" s="27" t="n"/>
      <c r="F70" s="24">
        <f>IF($C70="","",IF($C70&lt;DATE(2024,10,11),3,1))</f>
        <v/>
      </c>
      <c r="G70" s="28">
        <f>IF($C70="","",E70/F70)</f>
        <v/>
      </c>
      <c r="H70" s="29">
        <f>IF(OR($C70="",G69=""),"",G70/G69-1)</f>
        <v/>
      </c>
      <c r="I70" s="29">
        <f>IF(OR($C70="",G66=""),"",G70/G66-1)</f>
        <v/>
      </c>
      <c r="J70" s="28">
        <f>IF($C70="","",SUM(G67:G70))</f>
        <v/>
      </c>
      <c r="K70" s="30" t="n"/>
      <c r="L70" s="29">
        <f>IF(OR(J70="",K70=""),"",J70/K70)</f>
        <v/>
      </c>
      <c r="M70" s="31" t="n"/>
      <c r="N70" s="32">
        <f>IF(OR(G70="",M70=""),"",G70*M70)</f>
        <v/>
      </c>
      <c r="O70" s="32">
        <f>IF(N70="","",N70*(1-사용법!$C$6))</f>
        <v/>
      </c>
      <c r="P70" s="33" t="n"/>
    </row>
    <row r="71">
      <c r="A71" s="24">
        <f>IF($C71="","",YEAR($C71))</f>
        <v/>
      </c>
      <c r="B71" s="25">
        <f>IF($C71="","",ROUNDUP(MONTH($C71)/3,0))</f>
        <v/>
      </c>
      <c r="C71" s="26" t="n"/>
      <c r="D71" s="26" t="n"/>
      <c r="E71" s="27" t="n"/>
      <c r="F71" s="24">
        <f>IF($C71="","",IF($C71&lt;DATE(2024,10,11),3,1))</f>
        <v/>
      </c>
      <c r="G71" s="28">
        <f>IF($C71="","",E71/F71)</f>
        <v/>
      </c>
      <c r="H71" s="29">
        <f>IF(OR($C71="",G70=""),"",G71/G70-1)</f>
        <v/>
      </c>
      <c r="I71" s="29">
        <f>IF(OR($C71="",G67=""),"",G71/G67-1)</f>
        <v/>
      </c>
      <c r="J71" s="28">
        <f>IF($C71="","",SUM(G68:G71))</f>
        <v/>
      </c>
      <c r="K71" s="30" t="n"/>
      <c r="L71" s="29">
        <f>IF(OR(J71="",K71=""),"",J71/K71)</f>
        <v/>
      </c>
      <c r="M71" s="31" t="n"/>
      <c r="N71" s="32">
        <f>IF(OR(G71="",M71=""),"",G71*M71)</f>
        <v/>
      </c>
      <c r="O71" s="32">
        <f>IF(N71="","",N71*(1-사용법!$C$6))</f>
        <v/>
      </c>
      <c r="P71" s="33" t="n"/>
    </row>
    <row r="72">
      <c r="A72" s="24">
        <f>IF($C72="","",YEAR($C72))</f>
        <v/>
      </c>
      <c r="B72" s="25">
        <f>IF($C72="","",ROUNDUP(MONTH($C72)/3,0))</f>
        <v/>
      </c>
      <c r="C72" s="26" t="n"/>
      <c r="D72" s="26" t="n"/>
      <c r="E72" s="27" t="n"/>
      <c r="F72" s="24">
        <f>IF($C72="","",IF($C72&lt;DATE(2024,10,11),3,1))</f>
        <v/>
      </c>
      <c r="G72" s="28">
        <f>IF($C72="","",E72/F72)</f>
        <v/>
      </c>
      <c r="H72" s="29">
        <f>IF(OR($C72="",G71=""),"",G72/G71-1)</f>
        <v/>
      </c>
      <c r="I72" s="29">
        <f>IF(OR($C72="",G68=""),"",G72/G68-1)</f>
        <v/>
      </c>
      <c r="J72" s="28">
        <f>IF($C72="","",SUM(G69:G72))</f>
        <v/>
      </c>
      <c r="K72" s="30" t="n"/>
      <c r="L72" s="29">
        <f>IF(OR(J72="",K72=""),"",J72/K72)</f>
        <v/>
      </c>
      <c r="M72" s="31" t="n"/>
      <c r="N72" s="32">
        <f>IF(OR(G72="",M72=""),"",G72*M72)</f>
        <v/>
      </c>
      <c r="O72" s="32">
        <f>IF(N72="","",N72*(1-사용법!$C$6))</f>
        <v/>
      </c>
      <c r="P72" s="33" t="n"/>
    </row>
    <row r="73">
      <c r="A73" s="24">
        <f>IF($C73="","",YEAR($C73))</f>
        <v/>
      </c>
      <c r="B73" s="25">
        <f>IF($C73="","",ROUNDUP(MONTH($C73)/3,0))</f>
        <v/>
      </c>
      <c r="C73" s="26" t="n"/>
      <c r="D73" s="26" t="n"/>
      <c r="E73" s="27" t="n"/>
      <c r="F73" s="24">
        <f>IF($C73="","",IF($C73&lt;DATE(2024,10,11),3,1))</f>
        <v/>
      </c>
      <c r="G73" s="28">
        <f>IF($C73="","",E73/F73)</f>
        <v/>
      </c>
      <c r="H73" s="29">
        <f>IF(OR($C73="",G72=""),"",G73/G72-1)</f>
        <v/>
      </c>
      <c r="I73" s="29">
        <f>IF(OR($C73="",G69=""),"",G73/G69-1)</f>
        <v/>
      </c>
      <c r="J73" s="28">
        <f>IF($C73="","",SUM(G70:G73))</f>
        <v/>
      </c>
      <c r="K73" s="30" t="n"/>
      <c r="L73" s="29">
        <f>IF(OR(J73="",K73=""),"",J73/K73)</f>
        <v/>
      </c>
      <c r="M73" s="31" t="n"/>
      <c r="N73" s="32">
        <f>IF(OR(G73="",M73=""),"",G73*M73)</f>
        <v/>
      </c>
      <c r="O73" s="32">
        <f>IF(N73="","",N73*(1-사용법!$C$6))</f>
        <v/>
      </c>
      <c r="P73" s="33" t="n"/>
    </row>
    <row r="74">
      <c r="A74" s="24">
        <f>IF($C74="","",YEAR($C74))</f>
        <v/>
      </c>
      <c r="B74" s="25">
        <f>IF($C74="","",ROUNDUP(MONTH($C74)/3,0))</f>
        <v/>
      </c>
      <c r="C74" s="26" t="n"/>
      <c r="D74" s="26" t="n"/>
      <c r="E74" s="27" t="n"/>
      <c r="F74" s="24">
        <f>IF($C74="","",IF($C74&lt;DATE(2024,10,11),3,1))</f>
        <v/>
      </c>
      <c r="G74" s="28">
        <f>IF($C74="","",E74/F74)</f>
        <v/>
      </c>
      <c r="H74" s="29">
        <f>IF(OR($C74="",G73=""),"",G74/G73-1)</f>
        <v/>
      </c>
      <c r="I74" s="29">
        <f>IF(OR($C74="",G70=""),"",G74/G70-1)</f>
        <v/>
      </c>
      <c r="J74" s="28">
        <f>IF($C74="","",SUM(G71:G74))</f>
        <v/>
      </c>
      <c r="K74" s="30" t="n"/>
      <c r="L74" s="29">
        <f>IF(OR(J74="",K74=""),"",J74/K74)</f>
        <v/>
      </c>
      <c r="M74" s="31" t="n"/>
      <c r="N74" s="32">
        <f>IF(OR(G74="",M74=""),"",G74*M74)</f>
        <v/>
      </c>
      <c r="O74" s="32">
        <f>IF(N74="","",N74*(1-사용법!$C$6))</f>
        <v/>
      </c>
      <c r="P74" s="33" t="n"/>
    </row>
    <row r="75">
      <c r="A75" s="24">
        <f>IF($C75="","",YEAR($C75))</f>
        <v/>
      </c>
      <c r="B75" s="25">
        <f>IF($C75="","",ROUNDUP(MONTH($C75)/3,0))</f>
        <v/>
      </c>
      <c r="C75" s="26" t="n"/>
      <c r="D75" s="26" t="n"/>
      <c r="E75" s="27" t="n"/>
      <c r="F75" s="24">
        <f>IF($C75="","",IF($C75&lt;DATE(2024,10,11),3,1))</f>
        <v/>
      </c>
      <c r="G75" s="28">
        <f>IF($C75="","",E75/F75)</f>
        <v/>
      </c>
      <c r="H75" s="29">
        <f>IF(OR($C75="",G74=""),"",G75/G74-1)</f>
        <v/>
      </c>
      <c r="I75" s="29">
        <f>IF(OR($C75="",G71=""),"",G75/G71-1)</f>
        <v/>
      </c>
      <c r="J75" s="28">
        <f>IF($C75="","",SUM(G72:G75))</f>
        <v/>
      </c>
      <c r="K75" s="30" t="n"/>
      <c r="L75" s="29">
        <f>IF(OR(J75="",K75=""),"",J75/K75)</f>
        <v/>
      </c>
      <c r="M75" s="31" t="n"/>
      <c r="N75" s="32">
        <f>IF(OR(G75="",M75=""),"",G75*M75)</f>
        <v/>
      </c>
      <c r="O75" s="32">
        <f>IF(N75="","",N75*(1-사용법!$C$6))</f>
        <v/>
      </c>
      <c r="P75" s="33" t="n"/>
    </row>
    <row r="76">
      <c r="A76" s="24">
        <f>IF($C76="","",YEAR($C76))</f>
        <v/>
      </c>
      <c r="B76" s="25">
        <f>IF($C76="","",ROUNDUP(MONTH($C76)/3,0))</f>
        <v/>
      </c>
      <c r="C76" s="26" t="n"/>
      <c r="D76" s="26" t="n"/>
      <c r="E76" s="27" t="n"/>
      <c r="F76" s="24">
        <f>IF($C76="","",IF($C76&lt;DATE(2024,10,11),3,1))</f>
        <v/>
      </c>
      <c r="G76" s="28">
        <f>IF($C76="","",E76/F76)</f>
        <v/>
      </c>
      <c r="H76" s="29">
        <f>IF(OR($C76="",G75=""),"",G76/G75-1)</f>
        <v/>
      </c>
      <c r="I76" s="29">
        <f>IF(OR($C76="",G72=""),"",G76/G72-1)</f>
        <v/>
      </c>
      <c r="J76" s="28">
        <f>IF($C76="","",SUM(G73:G76))</f>
        <v/>
      </c>
      <c r="K76" s="30" t="n"/>
      <c r="L76" s="29">
        <f>IF(OR(J76="",K76=""),"",J76/K76)</f>
        <v/>
      </c>
      <c r="M76" s="31" t="n"/>
      <c r="N76" s="32">
        <f>IF(OR(G76="",M76=""),"",G76*M76)</f>
        <v/>
      </c>
      <c r="O76" s="32">
        <f>IF(N76="","",N76*(1-사용법!$C$6))</f>
        <v/>
      </c>
      <c r="P76" s="33" t="n"/>
    </row>
    <row r="77">
      <c r="A77" s="24">
        <f>IF($C77="","",YEAR($C77))</f>
        <v/>
      </c>
      <c r="B77" s="25">
        <f>IF($C77="","",ROUNDUP(MONTH($C77)/3,0))</f>
        <v/>
      </c>
      <c r="C77" s="26" t="n"/>
      <c r="D77" s="26" t="n"/>
      <c r="E77" s="27" t="n"/>
      <c r="F77" s="24">
        <f>IF($C77="","",IF($C77&lt;DATE(2024,10,11),3,1))</f>
        <v/>
      </c>
      <c r="G77" s="28">
        <f>IF($C77="","",E77/F77)</f>
        <v/>
      </c>
      <c r="H77" s="29">
        <f>IF(OR($C77="",G76=""),"",G77/G76-1)</f>
        <v/>
      </c>
      <c r="I77" s="29">
        <f>IF(OR($C77="",G73=""),"",G77/G73-1)</f>
        <v/>
      </c>
      <c r="J77" s="28">
        <f>IF($C77="","",SUM(G74:G77))</f>
        <v/>
      </c>
      <c r="K77" s="30" t="n"/>
      <c r="L77" s="29">
        <f>IF(OR(J77="",K77=""),"",J77/K77)</f>
        <v/>
      </c>
      <c r="M77" s="31" t="n"/>
      <c r="N77" s="32">
        <f>IF(OR(G77="",M77=""),"",G77*M77)</f>
        <v/>
      </c>
      <c r="O77" s="32">
        <f>IF(N77="","",N77*(1-사용법!$C$6))</f>
        <v/>
      </c>
      <c r="P77" s="33" t="n"/>
    </row>
    <row r="78">
      <c r="A78" s="24">
        <f>IF($C78="","",YEAR($C78))</f>
        <v/>
      </c>
      <c r="B78" s="25">
        <f>IF($C78="","",ROUNDUP(MONTH($C78)/3,0))</f>
        <v/>
      </c>
      <c r="C78" s="26" t="n"/>
      <c r="D78" s="26" t="n"/>
      <c r="E78" s="27" t="n"/>
      <c r="F78" s="24">
        <f>IF($C78="","",IF($C78&lt;DATE(2024,10,11),3,1))</f>
        <v/>
      </c>
      <c r="G78" s="28">
        <f>IF($C78="","",E78/F78)</f>
        <v/>
      </c>
      <c r="H78" s="29">
        <f>IF(OR($C78="",G77=""),"",G78/G77-1)</f>
        <v/>
      </c>
      <c r="I78" s="29">
        <f>IF(OR($C78="",G74=""),"",G78/G74-1)</f>
        <v/>
      </c>
      <c r="J78" s="28">
        <f>IF($C78="","",SUM(G75:G78))</f>
        <v/>
      </c>
      <c r="K78" s="30" t="n"/>
      <c r="L78" s="29">
        <f>IF(OR(J78="",K78=""),"",J78/K78)</f>
        <v/>
      </c>
      <c r="M78" s="31" t="n"/>
      <c r="N78" s="32">
        <f>IF(OR(G78="",M78=""),"",G78*M78)</f>
        <v/>
      </c>
      <c r="O78" s="32">
        <f>IF(N78="","",N78*(1-사용법!$C$6))</f>
        <v/>
      </c>
      <c r="P78" s="33" t="n"/>
    </row>
    <row r="79">
      <c r="A79" s="24">
        <f>IF($C79="","",YEAR($C79))</f>
        <v/>
      </c>
      <c r="B79" s="25">
        <f>IF($C79="","",ROUNDUP(MONTH($C79)/3,0))</f>
        <v/>
      </c>
      <c r="C79" s="26" t="n"/>
      <c r="D79" s="26" t="n"/>
      <c r="E79" s="27" t="n"/>
      <c r="F79" s="24">
        <f>IF($C79="","",IF($C79&lt;DATE(2024,10,11),3,1))</f>
        <v/>
      </c>
      <c r="G79" s="28">
        <f>IF($C79="","",E79/F79)</f>
        <v/>
      </c>
      <c r="H79" s="29">
        <f>IF(OR($C79="",G78=""),"",G79/G78-1)</f>
        <v/>
      </c>
      <c r="I79" s="29">
        <f>IF(OR($C79="",G75=""),"",G79/G75-1)</f>
        <v/>
      </c>
      <c r="J79" s="28">
        <f>IF($C79="","",SUM(G76:G79))</f>
        <v/>
      </c>
      <c r="K79" s="30" t="n"/>
      <c r="L79" s="29">
        <f>IF(OR(J79="",K79=""),"",J79/K79)</f>
        <v/>
      </c>
      <c r="M79" s="31" t="n"/>
      <c r="N79" s="32">
        <f>IF(OR(G79="",M79=""),"",G79*M79)</f>
        <v/>
      </c>
      <c r="O79" s="32">
        <f>IF(N79="","",N79*(1-사용법!$C$6))</f>
        <v/>
      </c>
      <c r="P79" s="33" t="n"/>
    </row>
    <row r="80">
      <c r="A80" s="24">
        <f>IF($C80="","",YEAR($C80))</f>
        <v/>
      </c>
      <c r="B80" s="25">
        <f>IF($C80="","",ROUNDUP(MONTH($C80)/3,0))</f>
        <v/>
      </c>
      <c r="C80" s="26" t="n"/>
      <c r="D80" s="26" t="n"/>
      <c r="E80" s="27" t="n"/>
      <c r="F80" s="24">
        <f>IF($C80="","",IF($C80&lt;DATE(2024,10,11),3,1))</f>
        <v/>
      </c>
      <c r="G80" s="28">
        <f>IF($C80="","",E80/F80)</f>
        <v/>
      </c>
      <c r="H80" s="29">
        <f>IF(OR($C80="",G79=""),"",G80/G79-1)</f>
        <v/>
      </c>
      <c r="I80" s="29">
        <f>IF(OR($C80="",G76=""),"",G80/G76-1)</f>
        <v/>
      </c>
      <c r="J80" s="28">
        <f>IF($C80="","",SUM(G77:G80))</f>
        <v/>
      </c>
      <c r="K80" s="30" t="n"/>
      <c r="L80" s="29">
        <f>IF(OR(J80="",K80=""),"",J80/K80)</f>
        <v/>
      </c>
      <c r="M80" s="31" t="n"/>
      <c r="N80" s="32">
        <f>IF(OR(G80="",M80=""),"",G80*M80)</f>
        <v/>
      </c>
      <c r="O80" s="32">
        <f>IF(N80="","",N80*(1-사용법!$C$6))</f>
        <v/>
      </c>
      <c r="P80" s="33" t="n"/>
    </row>
    <row r="81">
      <c r="A81" s="24">
        <f>IF($C81="","",YEAR($C81))</f>
        <v/>
      </c>
      <c r="B81" s="25">
        <f>IF($C81="","",ROUNDUP(MONTH($C81)/3,0))</f>
        <v/>
      </c>
      <c r="C81" s="26" t="n"/>
      <c r="D81" s="26" t="n"/>
      <c r="E81" s="27" t="n"/>
      <c r="F81" s="24">
        <f>IF($C81="","",IF($C81&lt;DATE(2024,10,11),3,1))</f>
        <v/>
      </c>
      <c r="G81" s="28">
        <f>IF($C81="","",E81/F81)</f>
        <v/>
      </c>
      <c r="H81" s="29">
        <f>IF(OR($C81="",G80=""),"",G81/G80-1)</f>
        <v/>
      </c>
      <c r="I81" s="29">
        <f>IF(OR($C81="",G77=""),"",G81/G77-1)</f>
        <v/>
      </c>
      <c r="J81" s="28">
        <f>IF($C81="","",SUM(G78:G81))</f>
        <v/>
      </c>
      <c r="K81" s="30" t="n"/>
      <c r="L81" s="29">
        <f>IF(OR(J81="",K81=""),"",J81/K81)</f>
        <v/>
      </c>
      <c r="M81" s="31" t="n"/>
      <c r="N81" s="32">
        <f>IF(OR(G81="",M81=""),"",G81*M81)</f>
        <v/>
      </c>
      <c r="O81" s="32">
        <f>IF(N81="","",N81*(1-사용법!$C$6))</f>
        <v/>
      </c>
      <c r="P81" s="33" t="n"/>
    </row>
    <row r="82">
      <c r="A82" s="24">
        <f>IF($C82="","",YEAR($C82))</f>
        <v/>
      </c>
      <c r="B82" s="25">
        <f>IF($C82="","",ROUNDUP(MONTH($C82)/3,0))</f>
        <v/>
      </c>
      <c r="C82" s="26" t="n"/>
      <c r="D82" s="26" t="n"/>
      <c r="E82" s="27" t="n"/>
      <c r="F82" s="24">
        <f>IF($C82="","",IF($C82&lt;DATE(2024,10,11),3,1))</f>
        <v/>
      </c>
      <c r="G82" s="28">
        <f>IF($C82="","",E82/F82)</f>
        <v/>
      </c>
      <c r="H82" s="29">
        <f>IF(OR($C82="",G81=""),"",G82/G81-1)</f>
        <v/>
      </c>
      <c r="I82" s="29">
        <f>IF(OR($C82="",G78=""),"",G82/G78-1)</f>
        <v/>
      </c>
      <c r="J82" s="28">
        <f>IF($C82="","",SUM(G79:G82))</f>
        <v/>
      </c>
      <c r="K82" s="30" t="n"/>
      <c r="L82" s="29">
        <f>IF(OR(J82="",K82=""),"",J82/K82)</f>
        <v/>
      </c>
      <c r="M82" s="31" t="n"/>
      <c r="N82" s="32">
        <f>IF(OR(G82="",M82=""),"",G82*M82)</f>
        <v/>
      </c>
      <c r="O82" s="32">
        <f>IF(N82="","",N82*(1-사용법!$C$6))</f>
        <v/>
      </c>
      <c r="P82" s="33" t="n"/>
    </row>
    <row r="83">
      <c r="A83" s="24">
        <f>IF($C83="","",YEAR($C83))</f>
        <v/>
      </c>
      <c r="B83" s="25">
        <f>IF($C83="","",ROUNDUP(MONTH($C83)/3,0))</f>
        <v/>
      </c>
      <c r="C83" s="26" t="n"/>
      <c r="D83" s="26" t="n"/>
      <c r="E83" s="27" t="n"/>
      <c r="F83" s="24">
        <f>IF($C83="","",IF($C83&lt;DATE(2024,10,11),3,1))</f>
        <v/>
      </c>
      <c r="G83" s="28">
        <f>IF($C83="","",E83/F83)</f>
        <v/>
      </c>
      <c r="H83" s="29">
        <f>IF(OR($C83="",G82=""),"",G83/G82-1)</f>
        <v/>
      </c>
      <c r="I83" s="29">
        <f>IF(OR($C83="",G79=""),"",G83/G79-1)</f>
        <v/>
      </c>
      <c r="J83" s="28">
        <f>IF($C83="","",SUM(G80:G83))</f>
        <v/>
      </c>
      <c r="K83" s="30" t="n"/>
      <c r="L83" s="29">
        <f>IF(OR(J83="",K83=""),"",J83/K83)</f>
        <v/>
      </c>
      <c r="M83" s="31" t="n"/>
      <c r="N83" s="32">
        <f>IF(OR(G83="",M83=""),"",G83*M83)</f>
        <v/>
      </c>
      <c r="O83" s="32">
        <f>IF(N83="","",N83*(1-사용법!$C$6))</f>
        <v/>
      </c>
      <c r="P83" s="33" t="n"/>
    </row>
    <row r="84">
      <c r="A84" s="24">
        <f>IF($C84="","",YEAR($C84))</f>
        <v/>
      </c>
      <c r="B84" s="25">
        <f>IF($C84="","",ROUNDUP(MONTH($C84)/3,0))</f>
        <v/>
      </c>
      <c r="C84" s="26" t="n"/>
      <c r="D84" s="26" t="n"/>
      <c r="E84" s="27" t="n"/>
      <c r="F84" s="24">
        <f>IF($C84="","",IF($C84&lt;DATE(2024,10,11),3,1))</f>
        <v/>
      </c>
      <c r="G84" s="28">
        <f>IF($C84="","",E84/F84)</f>
        <v/>
      </c>
      <c r="H84" s="29">
        <f>IF(OR($C84="",G83=""),"",G84/G83-1)</f>
        <v/>
      </c>
      <c r="I84" s="29">
        <f>IF(OR($C84="",G80=""),"",G84/G80-1)</f>
        <v/>
      </c>
      <c r="J84" s="28">
        <f>IF($C84="","",SUM(G81:G84))</f>
        <v/>
      </c>
      <c r="K84" s="30" t="n"/>
      <c r="L84" s="29">
        <f>IF(OR(J84="",K84=""),"",J84/K84)</f>
        <v/>
      </c>
      <c r="M84" s="31" t="n"/>
      <c r="N84" s="32">
        <f>IF(OR(G84="",M84=""),"",G84*M84)</f>
        <v/>
      </c>
      <c r="O84" s="32">
        <f>IF(N84="","",N84*(1-사용법!$C$6))</f>
        <v/>
      </c>
      <c r="P84" s="33" t="n"/>
    </row>
    <row r="85">
      <c r="A85" s="24">
        <f>IF($C85="","",YEAR($C85))</f>
        <v/>
      </c>
      <c r="B85" s="25">
        <f>IF($C85="","",ROUNDUP(MONTH($C85)/3,0))</f>
        <v/>
      </c>
      <c r="C85" s="26" t="n"/>
      <c r="D85" s="26" t="n"/>
      <c r="E85" s="27" t="n"/>
      <c r="F85" s="24">
        <f>IF($C85="","",IF($C85&lt;DATE(2024,10,11),3,1))</f>
        <v/>
      </c>
      <c r="G85" s="28">
        <f>IF($C85="","",E85/F85)</f>
        <v/>
      </c>
      <c r="H85" s="29">
        <f>IF(OR($C85="",G84=""),"",G85/G84-1)</f>
        <v/>
      </c>
      <c r="I85" s="29">
        <f>IF(OR($C85="",G81=""),"",G85/G81-1)</f>
        <v/>
      </c>
      <c r="J85" s="28">
        <f>IF($C85="","",SUM(G82:G85))</f>
        <v/>
      </c>
      <c r="K85" s="30" t="n"/>
      <c r="L85" s="29">
        <f>IF(OR(J85="",K85=""),"",J85/K85)</f>
        <v/>
      </c>
      <c r="M85" s="31" t="n"/>
      <c r="N85" s="32">
        <f>IF(OR(G85="",M85=""),"",G85*M85)</f>
        <v/>
      </c>
      <c r="O85" s="32">
        <f>IF(N85="","",N85*(1-사용법!$C$6))</f>
        <v/>
      </c>
      <c r="P85" s="33" t="n"/>
    </row>
    <row r="86">
      <c r="A86" s="24">
        <f>IF($C86="","",YEAR($C86))</f>
        <v/>
      </c>
      <c r="B86" s="25">
        <f>IF($C86="","",ROUNDUP(MONTH($C86)/3,0))</f>
        <v/>
      </c>
      <c r="C86" s="26" t="n"/>
      <c r="D86" s="26" t="n"/>
      <c r="E86" s="27" t="n"/>
      <c r="F86" s="24">
        <f>IF($C86="","",IF($C86&lt;DATE(2024,10,11),3,1))</f>
        <v/>
      </c>
      <c r="G86" s="28">
        <f>IF($C86="","",E86/F86)</f>
        <v/>
      </c>
      <c r="H86" s="29">
        <f>IF(OR($C86="",G85=""),"",G86/G85-1)</f>
        <v/>
      </c>
      <c r="I86" s="29">
        <f>IF(OR($C86="",G82=""),"",G86/G82-1)</f>
        <v/>
      </c>
      <c r="J86" s="28">
        <f>IF($C86="","",SUM(G83:G86))</f>
        <v/>
      </c>
      <c r="K86" s="30" t="n"/>
      <c r="L86" s="29">
        <f>IF(OR(J86="",K86=""),"",J86/K86)</f>
        <v/>
      </c>
      <c r="M86" s="31" t="n"/>
      <c r="N86" s="32">
        <f>IF(OR(G86="",M86=""),"",G86*M86)</f>
        <v/>
      </c>
      <c r="O86" s="32">
        <f>IF(N86="","",N86*(1-사용법!$C$6))</f>
        <v/>
      </c>
      <c r="P86" s="33" t="n"/>
    </row>
    <row r="87">
      <c r="A87" s="24">
        <f>IF($C87="","",YEAR($C87))</f>
        <v/>
      </c>
      <c r="B87" s="25">
        <f>IF($C87="","",ROUNDUP(MONTH($C87)/3,0))</f>
        <v/>
      </c>
      <c r="C87" s="26" t="n"/>
      <c r="D87" s="26" t="n"/>
      <c r="E87" s="27" t="n"/>
      <c r="F87" s="24">
        <f>IF($C87="","",IF($C87&lt;DATE(2024,10,11),3,1))</f>
        <v/>
      </c>
      <c r="G87" s="28">
        <f>IF($C87="","",E87/F87)</f>
        <v/>
      </c>
      <c r="H87" s="29">
        <f>IF(OR($C87="",G86=""),"",G87/G86-1)</f>
        <v/>
      </c>
      <c r="I87" s="29">
        <f>IF(OR($C87="",G83=""),"",G87/G83-1)</f>
        <v/>
      </c>
      <c r="J87" s="28">
        <f>IF($C87="","",SUM(G84:G87))</f>
        <v/>
      </c>
      <c r="K87" s="30" t="n"/>
      <c r="L87" s="29">
        <f>IF(OR(J87="",K87=""),"",J87/K87)</f>
        <v/>
      </c>
      <c r="M87" s="31" t="n"/>
      <c r="N87" s="32">
        <f>IF(OR(G87="",M87=""),"",G87*M87)</f>
        <v/>
      </c>
      <c r="O87" s="32">
        <f>IF(N87="","",N87*(1-사용법!$C$6))</f>
        <v/>
      </c>
      <c r="P87" s="33" t="n"/>
    </row>
    <row r="88">
      <c r="A88" s="24">
        <f>IF($C88="","",YEAR($C88))</f>
        <v/>
      </c>
      <c r="B88" s="25">
        <f>IF($C88="","",ROUNDUP(MONTH($C88)/3,0))</f>
        <v/>
      </c>
      <c r="C88" s="26" t="n"/>
      <c r="D88" s="26" t="n"/>
      <c r="E88" s="27" t="n"/>
      <c r="F88" s="24">
        <f>IF($C88="","",IF($C88&lt;DATE(2024,10,11),3,1))</f>
        <v/>
      </c>
      <c r="G88" s="28">
        <f>IF($C88="","",E88/F88)</f>
        <v/>
      </c>
      <c r="H88" s="29">
        <f>IF(OR($C88="",G87=""),"",G88/G87-1)</f>
        <v/>
      </c>
      <c r="I88" s="29">
        <f>IF(OR($C88="",G84=""),"",G88/G84-1)</f>
        <v/>
      </c>
      <c r="J88" s="28">
        <f>IF($C88="","",SUM(G85:G88))</f>
        <v/>
      </c>
      <c r="K88" s="30" t="n"/>
      <c r="L88" s="29">
        <f>IF(OR(J88="",K88=""),"",J88/K88)</f>
        <v/>
      </c>
      <c r="M88" s="31" t="n"/>
      <c r="N88" s="32">
        <f>IF(OR(G88="",M88=""),"",G88*M88)</f>
        <v/>
      </c>
      <c r="O88" s="32">
        <f>IF(N88="","",N88*(1-사용법!$C$6))</f>
        <v/>
      </c>
      <c r="P88" s="33" t="n"/>
    </row>
    <row r="89">
      <c r="A89" s="24">
        <f>IF($C89="","",YEAR($C89))</f>
        <v/>
      </c>
      <c r="B89" s="25">
        <f>IF($C89="","",ROUNDUP(MONTH($C89)/3,0))</f>
        <v/>
      </c>
      <c r="C89" s="26" t="n"/>
      <c r="D89" s="26" t="n"/>
      <c r="E89" s="27" t="n"/>
      <c r="F89" s="24">
        <f>IF($C89="","",IF($C89&lt;DATE(2024,10,11),3,1))</f>
        <v/>
      </c>
      <c r="G89" s="28">
        <f>IF($C89="","",E89/F89)</f>
        <v/>
      </c>
      <c r="H89" s="29">
        <f>IF(OR($C89="",G88=""),"",G89/G88-1)</f>
        <v/>
      </c>
      <c r="I89" s="29">
        <f>IF(OR($C89="",G85=""),"",G89/G85-1)</f>
        <v/>
      </c>
      <c r="J89" s="28">
        <f>IF($C89="","",SUM(G86:G89))</f>
        <v/>
      </c>
      <c r="K89" s="30" t="n"/>
      <c r="L89" s="29">
        <f>IF(OR(J89="",K89=""),"",J89/K89)</f>
        <v/>
      </c>
      <c r="M89" s="31" t="n"/>
      <c r="N89" s="32">
        <f>IF(OR(G89="",M89=""),"",G89*M89)</f>
        <v/>
      </c>
      <c r="O89" s="32">
        <f>IF(N89="","",N89*(1-사용법!$C$6))</f>
        <v/>
      </c>
      <c r="P89" s="33" t="n"/>
    </row>
    <row r="90">
      <c r="A90" s="24">
        <f>IF($C90="","",YEAR($C90))</f>
        <v/>
      </c>
      <c r="B90" s="25">
        <f>IF($C90="","",ROUNDUP(MONTH($C90)/3,0))</f>
        <v/>
      </c>
      <c r="C90" s="26" t="n"/>
      <c r="D90" s="26" t="n"/>
      <c r="E90" s="27" t="n"/>
      <c r="F90" s="24">
        <f>IF($C90="","",IF($C90&lt;DATE(2024,10,11),3,1))</f>
        <v/>
      </c>
      <c r="G90" s="28">
        <f>IF($C90="","",E90/F90)</f>
        <v/>
      </c>
      <c r="H90" s="29">
        <f>IF(OR($C90="",G89=""),"",G90/G89-1)</f>
        <v/>
      </c>
      <c r="I90" s="29">
        <f>IF(OR($C90="",G86=""),"",G90/G86-1)</f>
        <v/>
      </c>
      <c r="J90" s="28">
        <f>IF($C90="","",SUM(G87:G90))</f>
        <v/>
      </c>
      <c r="K90" s="30" t="n"/>
      <c r="L90" s="29">
        <f>IF(OR(J90="",K90=""),"",J90/K90)</f>
        <v/>
      </c>
      <c r="M90" s="31" t="n"/>
      <c r="N90" s="32">
        <f>IF(OR(G90="",M90=""),"",G90*M90)</f>
        <v/>
      </c>
      <c r="O90" s="32">
        <f>IF(N90="","",N90*(1-사용법!$C$6))</f>
        <v/>
      </c>
      <c r="P90" s="33" t="n"/>
    </row>
  </sheetData>
  <pageMargins left="0.75" right="0.75" top="1" bottom="1" header="0.5" footer="0.5"/>
  <drawing xmlns:r="http://schemas.openxmlformats.org/officeDocument/2006/relationships" r:id="rId1"/>
  <legacyDrawing xmlns:r="http://schemas.openxmlformats.org/officeDocument/2006/relationships" r:id="anysvml"/>
</worksheet>
</file>

<file path=xl/worksheets/sheet4.xml><?xml version="1.0" encoding="utf-8"?>
<worksheet xmlns="http://schemas.openxmlformats.org/spreadsheetml/2006/main">
  <sheetPr>
    <outlinePr summaryBelow="1" summaryRight="1"/>
    <pageSetUpPr/>
  </sheetPr>
  <dimension ref="A1:T37"/>
  <sheetViews>
    <sheetView workbookViewId="0">
      <pane ySplit="1" topLeftCell="A2" activePane="bottomLeft" state="frozen"/>
      <selection pane="bottomLeft" activeCell="A1" sqref="A1"/>
    </sheetView>
  </sheetViews>
  <sheetFormatPr baseColWidth="8" defaultRowHeight="15"/>
  <cols>
    <col width="40" customWidth="1" min="1" max="1"/>
    <col width="8" customWidth="1" min="2" max="2"/>
    <col width="15" customWidth="1" min="3" max="3"/>
    <col width="13" customWidth="1" min="4" max="4"/>
    <col width="11" customWidth="1" min="5" max="5"/>
    <col width="10" customWidth="1" min="6" max="6"/>
    <col width="13" customWidth="1" min="7" max="7"/>
    <col width="14" customWidth="1" min="8" max="8"/>
    <col width="12" customWidth="1" min="9" max="9"/>
    <col width="13" customWidth="1" min="10" max="10"/>
    <col width="10" customWidth="1" min="11" max="11"/>
    <col width="9" customWidth="1" min="13" max="13"/>
    <col width="9" customWidth="1" min="14" max="14"/>
    <col width="9" customWidth="1" min="15" max="15"/>
    <col width="9" customWidth="1" min="16" max="16"/>
    <col width="9" customWidth="1" min="17" max="17"/>
    <col width="9" customWidth="1" min="18" max="18"/>
    <col width="9" customWidth="1" min="19" max="19"/>
    <col width="9" customWidth="1" min="20" max="20"/>
  </cols>
  <sheetData>
    <row r="1" ht="34" customHeight="1">
      <c r="A1" s="23" t="inlineStr">
        <is>
          <t>연도</t>
        </is>
      </c>
      <c r="B1" s="23" t="inlineStr">
        <is>
          <t>배당
횟수</t>
        </is>
      </c>
      <c r="C1" s="23" t="inlineStr">
        <is>
          <t>연간 배당
(USD, 현재 1주)</t>
        </is>
      </c>
      <c r="D1" s="23" t="inlineStr">
        <is>
          <t>상태</t>
        </is>
      </c>
      <c r="E1" s="23" t="inlineStr">
        <is>
          <t>전년 대비
성장률</t>
        </is>
      </c>
      <c r="F1" s="23" t="inlineStr">
        <is>
          <t>연속 증가
(년)</t>
        </is>
      </c>
      <c r="G1" s="23" t="inlineStr">
        <is>
          <t>올해 누적
vs 작년 동기</t>
        </is>
      </c>
      <c r="H1" s="23" t="inlineStr">
        <is>
          <t>연간 배당
원화(세전)</t>
        </is>
      </c>
      <c r="I1" s="23" t="inlineStr">
        <is>
          <t>미지급 분기
예상분</t>
        </is>
      </c>
      <c r="J1" s="23" t="inlineStr">
        <is>
          <t>연간 배당
(예상 포함)</t>
        </is>
      </c>
      <c r="K1" s="23" t="inlineStr">
        <is>
          <t>예상
성장률</t>
        </is>
      </c>
      <c r="M1" s="34" t="inlineStr">
        <is>
          <t>차트용
연도</t>
        </is>
      </c>
      <c r="N1" s="34" t="inlineStr">
        <is>
          <t>확정
배당</t>
        </is>
      </c>
      <c r="O1" s="34" t="inlineStr">
        <is>
          <t>예상
추가분</t>
        </is>
      </c>
      <c r="P1" s="34" t="inlineStr">
        <is>
          <t>확정
성장률</t>
        </is>
      </c>
      <c r="Q1" s="34" t="inlineStr">
        <is>
          <t>예상
성장률</t>
        </is>
      </c>
      <c r="R1" s="34" t="inlineStr">
        <is>
          <t>전체 평균
배당</t>
        </is>
      </c>
      <c r="S1" s="34" t="inlineStr">
        <is>
          <t>전체 평균
성장률</t>
        </is>
      </c>
      <c r="T1" s="34" t="inlineStr">
        <is>
          <t>연간 합계
(예상 포함)</t>
        </is>
      </c>
    </row>
    <row r="2">
      <c r="A2" s="35" t="n">
        <v>2012</v>
      </c>
      <c r="B2" s="35">
        <f>COUNTIFS(SCHD_배당!$A$2:$A$90,A2)</f>
        <v/>
      </c>
      <c r="C2" s="28">
        <f>IF(B2=0,"",SUMIFS(SCHD_배당!$G$2:$G$90,SCHD_배당!$A$2:$A$90,A2))</f>
        <v/>
      </c>
      <c r="D2" s="35">
        <f>IF(B2=0,"",IF(B2&gt;=4,"확정","진행중("&amp;B2&amp;"회)"))</f>
        <v/>
      </c>
      <c r="E2" s="29" t="inlineStr"/>
      <c r="F2" s="35" t="inlineStr"/>
      <c r="G2" s="29" t="inlineStr"/>
      <c r="H2" s="32">
        <f>IF(B2=0,"",SUMIFS(SCHD_배당!$N$2:$N$90,SCHD_배당!$A$2:$A$90,A2))</f>
        <v/>
      </c>
      <c r="I2" s="36">
        <f>IF(AND(B2&gt;0,B2&lt;4),(4-B2)*C2/B2,"")</f>
        <v/>
      </c>
      <c r="J2" s="36">
        <f>IF(B2=0,"",C2+IF(I2="",0,I2))</f>
        <v/>
      </c>
      <c r="K2" s="37" t="inlineStr"/>
      <c r="M2" s="2">
        <f>IF(B2=0,"",TEXT(A2,"0"))</f>
        <v/>
      </c>
      <c r="N2" s="38">
        <f>IF(B2=0,"",C2)</f>
        <v/>
      </c>
      <c r="O2" s="38">
        <f>IF(I2="","",I2)</f>
        <v/>
      </c>
      <c r="P2" s="39">
        <f>IF(E2="","",E2)</f>
        <v/>
      </c>
      <c r="Q2" s="39">
        <f>IF(K2="","",K2)</f>
        <v/>
      </c>
      <c r="R2" s="38">
        <f>IF(B2=0,"",AVERAGEIFS($C$2:$C$21,$B$2:$B$21,"&gt;=4"))</f>
        <v/>
      </c>
      <c r="S2" s="39">
        <f>IF(B2=0,"",AVERAGE($E$2:$E$21))</f>
        <v/>
      </c>
      <c r="T2" s="38">
        <f>IF(B2=0,"",J2)</f>
        <v/>
      </c>
    </row>
    <row r="3">
      <c r="A3" s="35" t="n">
        <v>2013</v>
      </c>
      <c r="B3" s="35">
        <f>COUNTIFS(SCHD_배당!$A$2:$A$90,A3)</f>
        <v/>
      </c>
      <c r="C3" s="28">
        <f>IF(B3=0,"",SUMIFS(SCHD_배당!$G$2:$G$90,SCHD_배당!$A$2:$A$90,A3))</f>
        <v/>
      </c>
      <c r="D3" s="35">
        <f>IF(B3=0,"",IF(B3&gt;=4,"확정","진행중("&amp;B3&amp;"회)"))</f>
        <v/>
      </c>
      <c r="E3" s="29">
        <f>IF(AND(B3&gt;=4,B2&gt;=4),C3/C2-1,"")</f>
        <v/>
      </c>
      <c r="F3" s="35">
        <f>IF(E3="","",IF(E3&gt;0,IF(F2="",1,F2+1),0))</f>
        <v/>
      </c>
      <c r="G3" s="29">
        <f>IF(AND(B3&gt;0,B3&lt;4),C3/SUMIFS(SCHD_배당!$G$2:$G$90,SCHD_배당!$A$2:$A$90,A2,SCHD_배당!$B$2:$B$90,"&lt;="&amp;B3)-1,"")</f>
        <v/>
      </c>
      <c r="H3" s="32">
        <f>IF(B3=0,"",SUMIFS(SCHD_배당!$N$2:$N$90,SCHD_배당!$A$2:$A$90,A3))</f>
        <v/>
      </c>
      <c r="I3" s="36">
        <f>IF(AND(B3&gt;0,B3&lt;4),(4-B3)*C3/B3,"")</f>
        <v/>
      </c>
      <c r="J3" s="36">
        <f>IF(B3=0,"",C3+IF(I3="",0,I3))</f>
        <v/>
      </c>
      <c r="K3" s="37">
        <f>IF(AND(I3&lt;&gt;"",B2&gt;=4),J3/C2-1,"")</f>
        <v/>
      </c>
      <c r="M3" s="2">
        <f>IF(B3=0,"",TEXT(A3,"0"))</f>
        <v/>
      </c>
      <c r="N3" s="38">
        <f>IF(B3=0,"",C3)</f>
        <v/>
      </c>
      <c r="O3" s="38">
        <f>IF(I3="","",I3)</f>
        <v/>
      </c>
      <c r="P3" s="39">
        <f>IF(E3="","",E3)</f>
        <v/>
      </c>
      <c r="Q3" s="39">
        <f>IF(K3="","",K3)</f>
        <v/>
      </c>
      <c r="R3" s="38">
        <f>IF(B3=0,"",AVERAGEIFS($C$2:$C$21,$B$2:$B$21,"&gt;=4"))</f>
        <v/>
      </c>
      <c r="S3" s="39">
        <f>IF(B3=0,"",AVERAGE($E$2:$E$21))</f>
        <v/>
      </c>
      <c r="T3" s="38">
        <f>IF(B3=0,"",J3)</f>
        <v/>
      </c>
    </row>
    <row r="4">
      <c r="A4" s="35" t="n">
        <v>2014</v>
      </c>
      <c r="B4" s="35">
        <f>COUNTIFS(SCHD_배당!$A$2:$A$90,A4)</f>
        <v/>
      </c>
      <c r="C4" s="28">
        <f>IF(B4=0,"",SUMIFS(SCHD_배당!$G$2:$G$90,SCHD_배당!$A$2:$A$90,A4))</f>
        <v/>
      </c>
      <c r="D4" s="35">
        <f>IF(B4=0,"",IF(B4&gt;=4,"확정","진행중("&amp;B4&amp;"회)"))</f>
        <v/>
      </c>
      <c r="E4" s="29">
        <f>IF(AND(B4&gt;=4,B3&gt;=4),C4/C3-1,"")</f>
        <v/>
      </c>
      <c r="F4" s="35">
        <f>IF(E4="","",IF(E4&gt;0,IF(F3="",1,F3+1),0))</f>
        <v/>
      </c>
      <c r="G4" s="29">
        <f>IF(AND(B4&gt;0,B4&lt;4),C4/SUMIFS(SCHD_배당!$G$2:$G$90,SCHD_배당!$A$2:$A$90,A3,SCHD_배당!$B$2:$B$90,"&lt;="&amp;B4)-1,"")</f>
        <v/>
      </c>
      <c r="H4" s="32">
        <f>IF(B4=0,"",SUMIFS(SCHD_배당!$N$2:$N$90,SCHD_배당!$A$2:$A$90,A4))</f>
        <v/>
      </c>
      <c r="I4" s="36">
        <f>IF(AND(B4&gt;0,B4&lt;4),(4-B4)*C4/B4,"")</f>
        <v/>
      </c>
      <c r="J4" s="36">
        <f>IF(B4=0,"",C4+IF(I4="",0,I4))</f>
        <v/>
      </c>
      <c r="K4" s="37">
        <f>IF(AND(I4&lt;&gt;"",B3&gt;=4),J4/C3-1,"")</f>
        <v/>
      </c>
      <c r="M4" s="2">
        <f>IF(B4=0,"",TEXT(A4,"0"))</f>
        <v/>
      </c>
      <c r="N4" s="38">
        <f>IF(B4=0,"",C4)</f>
        <v/>
      </c>
      <c r="O4" s="38">
        <f>IF(I4="","",I4)</f>
        <v/>
      </c>
      <c r="P4" s="39">
        <f>IF(E4="","",E4)</f>
        <v/>
      </c>
      <c r="Q4" s="39">
        <f>IF(K4="","",K4)</f>
        <v/>
      </c>
      <c r="R4" s="38">
        <f>IF(B4=0,"",AVERAGEIFS($C$2:$C$21,$B$2:$B$21,"&gt;=4"))</f>
        <v/>
      </c>
      <c r="S4" s="39">
        <f>IF(B4=0,"",AVERAGE($E$2:$E$21))</f>
        <v/>
      </c>
      <c r="T4" s="38">
        <f>IF(B4=0,"",J4)</f>
        <v/>
      </c>
    </row>
    <row r="5">
      <c r="A5" s="35" t="n">
        <v>2015</v>
      </c>
      <c r="B5" s="35">
        <f>COUNTIFS(SCHD_배당!$A$2:$A$90,A5)</f>
        <v/>
      </c>
      <c r="C5" s="28">
        <f>IF(B5=0,"",SUMIFS(SCHD_배당!$G$2:$G$90,SCHD_배당!$A$2:$A$90,A5))</f>
        <v/>
      </c>
      <c r="D5" s="35">
        <f>IF(B5=0,"",IF(B5&gt;=4,"확정","진행중("&amp;B5&amp;"회)"))</f>
        <v/>
      </c>
      <c r="E5" s="29">
        <f>IF(AND(B5&gt;=4,B4&gt;=4),C5/C4-1,"")</f>
        <v/>
      </c>
      <c r="F5" s="35">
        <f>IF(E5="","",IF(E5&gt;0,IF(F4="",1,F4+1),0))</f>
        <v/>
      </c>
      <c r="G5" s="29">
        <f>IF(AND(B5&gt;0,B5&lt;4),C5/SUMIFS(SCHD_배당!$G$2:$G$90,SCHD_배당!$A$2:$A$90,A4,SCHD_배당!$B$2:$B$90,"&lt;="&amp;B5)-1,"")</f>
        <v/>
      </c>
      <c r="H5" s="32">
        <f>IF(B5=0,"",SUMIFS(SCHD_배당!$N$2:$N$90,SCHD_배당!$A$2:$A$90,A5))</f>
        <v/>
      </c>
      <c r="I5" s="36">
        <f>IF(AND(B5&gt;0,B5&lt;4),(4-B5)*C5/B5,"")</f>
        <v/>
      </c>
      <c r="J5" s="36">
        <f>IF(B5=0,"",C5+IF(I5="",0,I5))</f>
        <v/>
      </c>
      <c r="K5" s="37">
        <f>IF(AND(I5&lt;&gt;"",B4&gt;=4),J5/C4-1,"")</f>
        <v/>
      </c>
      <c r="M5" s="2">
        <f>IF(B5=0,"",TEXT(A5,"0"))</f>
        <v/>
      </c>
      <c r="N5" s="38">
        <f>IF(B5=0,"",C5)</f>
        <v/>
      </c>
      <c r="O5" s="38">
        <f>IF(I5="","",I5)</f>
        <v/>
      </c>
      <c r="P5" s="39">
        <f>IF(E5="","",E5)</f>
        <v/>
      </c>
      <c r="Q5" s="39">
        <f>IF(K5="","",K5)</f>
        <v/>
      </c>
      <c r="R5" s="38">
        <f>IF(B5=0,"",AVERAGEIFS($C$2:$C$21,$B$2:$B$21,"&gt;=4"))</f>
        <v/>
      </c>
      <c r="S5" s="39">
        <f>IF(B5=0,"",AVERAGE($E$2:$E$21))</f>
        <v/>
      </c>
      <c r="T5" s="38">
        <f>IF(B5=0,"",J5)</f>
        <v/>
      </c>
    </row>
    <row r="6">
      <c r="A6" s="35" t="n">
        <v>2016</v>
      </c>
      <c r="B6" s="35">
        <f>COUNTIFS(SCHD_배당!$A$2:$A$90,A6)</f>
        <v/>
      </c>
      <c r="C6" s="28">
        <f>IF(B6=0,"",SUMIFS(SCHD_배당!$G$2:$G$90,SCHD_배당!$A$2:$A$90,A6))</f>
        <v/>
      </c>
      <c r="D6" s="35">
        <f>IF(B6=0,"",IF(B6&gt;=4,"확정","진행중("&amp;B6&amp;"회)"))</f>
        <v/>
      </c>
      <c r="E6" s="29">
        <f>IF(AND(B6&gt;=4,B5&gt;=4),C6/C5-1,"")</f>
        <v/>
      </c>
      <c r="F6" s="35">
        <f>IF(E6="","",IF(E6&gt;0,IF(F5="",1,F5+1),0))</f>
        <v/>
      </c>
      <c r="G6" s="29">
        <f>IF(AND(B6&gt;0,B6&lt;4),C6/SUMIFS(SCHD_배당!$G$2:$G$90,SCHD_배당!$A$2:$A$90,A5,SCHD_배당!$B$2:$B$90,"&lt;="&amp;B6)-1,"")</f>
        <v/>
      </c>
      <c r="H6" s="32">
        <f>IF(B6=0,"",SUMIFS(SCHD_배당!$N$2:$N$90,SCHD_배당!$A$2:$A$90,A6))</f>
        <v/>
      </c>
      <c r="I6" s="36">
        <f>IF(AND(B6&gt;0,B6&lt;4),(4-B6)*C6/B6,"")</f>
        <v/>
      </c>
      <c r="J6" s="36">
        <f>IF(B6=0,"",C6+IF(I6="",0,I6))</f>
        <v/>
      </c>
      <c r="K6" s="37">
        <f>IF(AND(I6&lt;&gt;"",B5&gt;=4),J6/C5-1,"")</f>
        <v/>
      </c>
      <c r="M6" s="2">
        <f>IF(B6=0,"",TEXT(A6,"0"))</f>
        <v/>
      </c>
      <c r="N6" s="38">
        <f>IF(B6=0,"",C6)</f>
        <v/>
      </c>
      <c r="O6" s="38">
        <f>IF(I6="","",I6)</f>
        <v/>
      </c>
      <c r="P6" s="39">
        <f>IF(E6="","",E6)</f>
        <v/>
      </c>
      <c r="Q6" s="39">
        <f>IF(K6="","",K6)</f>
        <v/>
      </c>
      <c r="R6" s="38">
        <f>IF(B6=0,"",AVERAGEIFS($C$2:$C$21,$B$2:$B$21,"&gt;=4"))</f>
        <v/>
      </c>
      <c r="S6" s="39">
        <f>IF(B6=0,"",AVERAGE($E$2:$E$21))</f>
        <v/>
      </c>
      <c r="T6" s="38">
        <f>IF(B6=0,"",J6)</f>
        <v/>
      </c>
    </row>
    <row r="7">
      <c r="A7" s="35" t="n">
        <v>2017</v>
      </c>
      <c r="B7" s="35">
        <f>COUNTIFS(SCHD_배당!$A$2:$A$90,A7)</f>
        <v/>
      </c>
      <c r="C7" s="28">
        <f>IF(B7=0,"",SUMIFS(SCHD_배당!$G$2:$G$90,SCHD_배당!$A$2:$A$90,A7))</f>
        <v/>
      </c>
      <c r="D7" s="35">
        <f>IF(B7=0,"",IF(B7&gt;=4,"확정","진행중("&amp;B7&amp;"회)"))</f>
        <v/>
      </c>
      <c r="E7" s="29">
        <f>IF(AND(B7&gt;=4,B6&gt;=4),C7/C6-1,"")</f>
        <v/>
      </c>
      <c r="F7" s="35">
        <f>IF(E7="","",IF(E7&gt;0,IF(F6="",1,F6+1),0))</f>
        <v/>
      </c>
      <c r="G7" s="29">
        <f>IF(AND(B7&gt;0,B7&lt;4),C7/SUMIFS(SCHD_배당!$G$2:$G$90,SCHD_배당!$A$2:$A$90,A6,SCHD_배당!$B$2:$B$90,"&lt;="&amp;B7)-1,"")</f>
        <v/>
      </c>
      <c r="H7" s="32">
        <f>IF(B7=0,"",SUMIFS(SCHD_배당!$N$2:$N$90,SCHD_배당!$A$2:$A$90,A7))</f>
        <v/>
      </c>
      <c r="I7" s="36">
        <f>IF(AND(B7&gt;0,B7&lt;4),(4-B7)*C7/B7,"")</f>
        <v/>
      </c>
      <c r="J7" s="36">
        <f>IF(B7=0,"",C7+IF(I7="",0,I7))</f>
        <v/>
      </c>
      <c r="K7" s="37">
        <f>IF(AND(I7&lt;&gt;"",B6&gt;=4),J7/C6-1,"")</f>
        <v/>
      </c>
      <c r="M7" s="2">
        <f>IF(B7=0,"",TEXT(A7,"0"))</f>
        <v/>
      </c>
      <c r="N7" s="38">
        <f>IF(B7=0,"",C7)</f>
        <v/>
      </c>
      <c r="O7" s="38">
        <f>IF(I7="","",I7)</f>
        <v/>
      </c>
      <c r="P7" s="39">
        <f>IF(E7="","",E7)</f>
        <v/>
      </c>
      <c r="Q7" s="39">
        <f>IF(K7="","",K7)</f>
        <v/>
      </c>
      <c r="R7" s="38">
        <f>IF(B7=0,"",AVERAGEIFS($C$2:$C$21,$B$2:$B$21,"&gt;=4"))</f>
        <v/>
      </c>
      <c r="S7" s="39">
        <f>IF(B7=0,"",AVERAGE($E$2:$E$21))</f>
        <v/>
      </c>
      <c r="T7" s="38">
        <f>IF(B7=0,"",J7)</f>
        <v/>
      </c>
    </row>
    <row r="8">
      <c r="A8" s="35" t="n">
        <v>2018</v>
      </c>
      <c r="B8" s="35">
        <f>COUNTIFS(SCHD_배당!$A$2:$A$90,A8)</f>
        <v/>
      </c>
      <c r="C8" s="28">
        <f>IF(B8=0,"",SUMIFS(SCHD_배당!$G$2:$G$90,SCHD_배당!$A$2:$A$90,A8))</f>
        <v/>
      </c>
      <c r="D8" s="35">
        <f>IF(B8=0,"",IF(B8&gt;=4,"확정","진행중("&amp;B8&amp;"회)"))</f>
        <v/>
      </c>
      <c r="E8" s="29">
        <f>IF(AND(B8&gt;=4,B7&gt;=4),C8/C7-1,"")</f>
        <v/>
      </c>
      <c r="F8" s="35">
        <f>IF(E8="","",IF(E8&gt;0,IF(F7="",1,F7+1),0))</f>
        <v/>
      </c>
      <c r="G8" s="29">
        <f>IF(AND(B8&gt;0,B8&lt;4),C8/SUMIFS(SCHD_배당!$G$2:$G$90,SCHD_배당!$A$2:$A$90,A7,SCHD_배당!$B$2:$B$90,"&lt;="&amp;B8)-1,"")</f>
        <v/>
      </c>
      <c r="H8" s="32">
        <f>IF(B8=0,"",SUMIFS(SCHD_배당!$N$2:$N$90,SCHD_배당!$A$2:$A$90,A8))</f>
        <v/>
      </c>
      <c r="I8" s="36">
        <f>IF(AND(B8&gt;0,B8&lt;4),(4-B8)*C8/B8,"")</f>
        <v/>
      </c>
      <c r="J8" s="36">
        <f>IF(B8=0,"",C8+IF(I8="",0,I8))</f>
        <v/>
      </c>
      <c r="K8" s="37">
        <f>IF(AND(I8&lt;&gt;"",B7&gt;=4),J8/C7-1,"")</f>
        <v/>
      </c>
      <c r="M8" s="2">
        <f>IF(B8=0,"",TEXT(A8,"0"))</f>
        <v/>
      </c>
      <c r="N8" s="38">
        <f>IF(B8=0,"",C8)</f>
        <v/>
      </c>
      <c r="O8" s="38">
        <f>IF(I8="","",I8)</f>
        <v/>
      </c>
      <c r="P8" s="39">
        <f>IF(E8="","",E8)</f>
        <v/>
      </c>
      <c r="Q8" s="39">
        <f>IF(K8="","",K8)</f>
        <v/>
      </c>
      <c r="R8" s="38">
        <f>IF(B8=0,"",AVERAGEIFS($C$2:$C$21,$B$2:$B$21,"&gt;=4"))</f>
        <v/>
      </c>
      <c r="S8" s="39">
        <f>IF(B8=0,"",AVERAGE($E$2:$E$21))</f>
        <v/>
      </c>
      <c r="T8" s="38">
        <f>IF(B8=0,"",J8)</f>
        <v/>
      </c>
    </row>
    <row r="9">
      <c r="A9" s="35" t="n">
        <v>2019</v>
      </c>
      <c r="B9" s="35">
        <f>COUNTIFS(SCHD_배당!$A$2:$A$90,A9)</f>
        <v/>
      </c>
      <c r="C9" s="28">
        <f>IF(B9=0,"",SUMIFS(SCHD_배당!$G$2:$G$90,SCHD_배당!$A$2:$A$90,A9))</f>
        <v/>
      </c>
      <c r="D9" s="35">
        <f>IF(B9=0,"",IF(B9&gt;=4,"확정","진행중("&amp;B9&amp;"회)"))</f>
        <v/>
      </c>
      <c r="E9" s="29">
        <f>IF(AND(B9&gt;=4,B8&gt;=4),C9/C8-1,"")</f>
        <v/>
      </c>
      <c r="F9" s="35">
        <f>IF(E9="","",IF(E9&gt;0,IF(F8="",1,F8+1),0))</f>
        <v/>
      </c>
      <c r="G9" s="29">
        <f>IF(AND(B9&gt;0,B9&lt;4),C9/SUMIFS(SCHD_배당!$G$2:$G$90,SCHD_배당!$A$2:$A$90,A8,SCHD_배당!$B$2:$B$90,"&lt;="&amp;B9)-1,"")</f>
        <v/>
      </c>
      <c r="H9" s="32">
        <f>IF(B9=0,"",SUMIFS(SCHD_배당!$N$2:$N$90,SCHD_배당!$A$2:$A$90,A9))</f>
        <v/>
      </c>
      <c r="I9" s="36">
        <f>IF(AND(B9&gt;0,B9&lt;4),(4-B9)*C9/B9,"")</f>
        <v/>
      </c>
      <c r="J9" s="36">
        <f>IF(B9=0,"",C9+IF(I9="",0,I9))</f>
        <v/>
      </c>
      <c r="K9" s="37">
        <f>IF(AND(I9&lt;&gt;"",B8&gt;=4),J9/C8-1,"")</f>
        <v/>
      </c>
      <c r="M9" s="2">
        <f>IF(B9=0,"",TEXT(A9,"0"))</f>
        <v/>
      </c>
      <c r="N9" s="38">
        <f>IF(B9=0,"",C9)</f>
        <v/>
      </c>
      <c r="O9" s="38">
        <f>IF(I9="","",I9)</f>
        <v/>
      </c>
      <c r="P9" s="39">
        <f>IF(E9="","",E9)</f>
        <v/>
      </c>
      <c r="Q9" s="39">
        <f>IF(K9="","",K9)</f>
        <v/>
      </c>
      <c r="R9" s="38">
        <f>IF(B9=0,"",AVERAGEIFS($C$2:$C$21,$B$2:$B$21,"&gt;=4"))</f>
        <v/>
      </c>
      <c r="S9" s="39">
        <f>IF(B9=0,"",AVERAGE($E$2:$E$21))</f>
        <v/>
      </c>
      <c r="T9" s="38">
        <f>IF(B9=0,"",J9)</f>
        <v/>
      </c>
    </row>
    <row r="10">
      <c r="A10" s="35" t="n">
        <v>2020</v>
      </c>
      <c r="B10" s="35">
        <f>COUNTIFS(SCHD_배당!$A$2:$A$90,A10)</f>
        <v/>
      </c>
      <c r="C10" s="28">
        <f>IF(B10=0,"",SUMIFS(SCHD_배당!$G$2:$G$90,SCHD_배당!$A$2:$A$90,A10))</f>
        <v/>
      </c>
      <c r="D10" s="35">
        <f>IF(B10=0,"",IF(B10&gt;=4,"확정","진행중("&amp;B10&amp;"회)"))</f>
        <v/>
      </c>
      <c r="E10" s="29">
        <f>IF(AND(B10&gt;=4,B9&gt;=4),C10/C9-1,"")</f>
        <v/>
      </c>
      <c r="F10" s="35">
        <f>IF(E10="","",IF(E10&gt;0,IF(F9="",1,F9+1),0))</f>
        <v/>
      </c>
      <c r="G10" s="29">
        <f>IF(AND(B10&gt;0,B10&lt;4),C10/SUMIFS(SCHD_배당!$G$2:$G$90,SCHD_배당!$A$2:$A$90,A9,SCHD_배당!$B$2:$B$90,"&lt;="&amp;B10)-1,"")</f>
        <v/>
      </c>
      <c r="H10" s="32">
        <f>IF(B10=0,"",SUMIFS(SCHD_배당!$N$2:$N$90,SCHD_배당!$A$2:$A$90,A10))</f>
        <v/>
      </c>
      <c r="I10" s="36">
        <f>IF(AND(B10&gt;0,B10&lt;4),(4-B10)*C10/B10,"")</f>
        <v/>
      </c>
      <c r="J10" s="36">
        <f>IF(B10=0,"",C10+IF(I10="",0,I10))</f>
        <v/>
      </c>
      <c r="K10" s="37">
        <f>IF(AND(I10&lt;&gt;"",B9&gt;=4),J10/C9-1,"")</f>
        <v/>
      </c>
      <c r="M10" s="2">
        <f>IF(B10=0,"",TEXT(A10,"0"))</f>
        <v/>
      </c>
      <c r="N10" s="38">
        <f>IF(B10=0,"",C10)</f>
        <v/>
      </c>
      <c r="O10" s="38">
        <f>IF(I10="","",I10)</f>
        <v/>
      </c>
      <c r="P10" s="39">
        <f>IF(E10="","",E10)</f>
        <v/>
      </c>
      <c r="Q10" s="39">
        <f>IF(K10="","",K10)</f>
        <v/>
      </c>
      <c r="R10" s="38">
        <f>IF(B10=0,"",AVERAGEIFS($C$2:$C$21,$B$2:$B$21,"&gt;=4"))</f>
        <v/>
      </c>
      <c r="S10" s="39">
        <f>IF(B10=0,"",AVERAGE($E$2:$E$21))</f>
        <v/>
      </c>
      <c r="T10" s="38">
        <f>IF(B10=0,"",J10)</f>
        <v/>
      </c>
    </row>
    <row r="11">
      <c r="A11" s="35" t="n">
        <v>2021</v>
      </c>
      <c r="B11" s="35">
        <f>COUNTIFS(SCHD_배당!$A$2:$A$90,A11)</f>
        <v/>
      </c>
      <c r="C11" s="28">
        <f>IF(B11=0,"",SUMIFS(SCHD_배당!$G$2:$G$90,SCHD_배당!$A$2:$A$90,A11))</f>
        <v/>
      </c>
      <c r="D11" s="35">
        <f>IF(B11=0,"",IF(B11&gt;=4,"확정","진행중("&amp;B11&amp;"회)"))</f>
        <v/>
      </c>
      <c r="E11" s="29">
        <f>IF(AND(B11&gt;=4,B10&gt;=4),C11/C10-1,"")</f>
        <v/>
      </c>
      <c r="F11" s="35">
        <f>IF(E11="","",IF(E11&gt;0,IF(F10="",1,F10+1),0))</f>
        <v/>
      </c>
      <c r="G11" s="29">
        <f>IF(AND(B11&gt;0,B11&lt;4),C11/SUMIFS(SCHD_배당!$G$2:$G$90,SCHD_배당!$A$2:$A$90,A10,SCHD_배당!$B$2:$B$90,"&lt;="&amp;B11)-1,"")</f>
        <v/>
      </c>
      <c r="H11" s="32">
        <f>IF(B11=0,"",SUMIFS(SCHD_배당!$N$2:$N$90,SCHD_배당!$A$2:$A$90,A11))</f>
        <v/>
      </c>
      <c r="I11" s="36">
        <f>IF(AND(B11&gt;0,B11&lt;4),(4-B11)*C11/B11,"")</f>
        <v/>
      </c>
      <c r="J11" s="36">
        <f>IF(B11=0,"",C11+IF(I11="",0,I11))</f>
        <v/>
      </c>
      <c r="K11" s="37">
        <f>IF(AND(I11&lt;&gt;"",B10&gt;=4),J11/C10-1,"")</f>
        <v/>
      </c>
      <c r="M11" s="2">
        <f>IF(B11=0,"",TEXT(A11,"0"))</f>
        <v/>
      </c>
      <c r="N11" s="38">
        <f>IF(B11=0,"",C11)</f>
        <v/>
      </c>
      <c r="O11" s="38">
        <f>IF(I11="","",I11)</f>
        <v/>
      </c>
      <c r="P11" s="39">
        <f>IF(E11="","",E11)</f>
        <v/>
      </c>
      <c r="Q11" s="39">
        <f>IF(K11="","",K11)</f>
        <v/>
      </c>
      <c r="R11" s="38">
        <f>IF(B11=0,"",AVERAGEIFS($C$2:$C$21,$B$2:$B$21,"&gt;=4"))</f>
        <v/>
      </c>
      <c r="S11" s="39">
        <f>IF(B11=0,"",AVERAGE($E$2:$E$21))</f>
        <v/>
      </c>
      <c r="T11" s="38">
        <f>IF(B11=0,"",J11)</f>
        <v/>
      </c>
    </row>
    <row r="12">
      <c r="A12" s="35" t="n">
        <v>2022</v>
      </c>
      <c r="B12" s="35">
        <f>COUNTIFS(SCHD_배당!$A$2:$A$90,A12)</f>
        <v/>
      </c>
      <c r="C12" s="28">
        <f>IF(B12=0,"",SUMIFS(SCHD_배당!$G$2:$G$90,SCHD_배당!$A$2:$A$90,A12))</f>
        <v/>
      </c>
      <c r="D12" s="35">
        <f>IF(B12=0,"",IF(B12&gt;=4,"확정","진행중("&amp;B12&amp;"회)"))</f>
        <v/>
      </c>
      <c r="E12" s="29">
        <f>IF(AND(B12&gt;=4,B11&gt;=4),C12/C11-1,"")</f>
        <v/>
      </c>
      <c r="F12" s="35">
        <f>IF(E12="","",IF(E12&gt;0,IF(F11="",1,F11+1),0))</f>
        <v/>
      </c>
      <c r="G12" s="29">
        <f>IF(AND(B12&gt;0,B12&lt;4),C12/SUMIFS(SCHD_배당!$G$2:$G$90,SCHD_배당!$A$2:$A$90,A11,SCHD_배당!$B$2:$B$90,"&lt;="&amp;B12)-1,"")</f>
        <v/>
      </c>
      <c r="H12" s="32">
        <f>IF(B12=0,"",SUMIFS(SCHD_배당!$N$2:$N$90,SCHD_배당!$A$2:$A$90,A12))</f>
        <v/>
      </c>
      <c r="I12" s="36">
        <f>IF(AND(B12&gt;0,B12&lt;4),(4-B12)*C12/B12,"")</f>
        <v/>
      </c>
      <c r="J12" s="36">
        <f>IF(B12=0,"",C12+IF(I12="",0,I12))</f>
        <v/>
      </c>
      <c r="K12" s="37">
        <f>IF(AND(I12&lt;&gt;"",B11&gt;=4),J12/C11-1,"")</f>
        <v/>
      </c>
      <c r="M12" s="2">
        <f>IF(B12=0,"",TEXT(A12,"0"))</f>
        <v/>
      </c>
      <c r="N12" s="38">
        <f>IF(B12=0,"",C12)</f>
        <v/>
      </c>
      <c r="O12" s="38">
        <f>IF(I12="","",I12)</f>
        <v/>
      </c>
      <c r="P12" s="39">
        <f>IF(E12="","",E12)</f>
        <v/>
      </c>
      <c r="Q12" s="39">
        <f>IF(K12="","",K12)</f>
        <v/>
      </c>
      <c r="R12" s="38">
        <f>IF(B12=0,"",AVERAGEIFS($C$2:$C$21,$B$2:$B$21,"&gt;=4"))</f>
        <v/>
      </c>
      <c r="S12" s="39">
        <f>IF(B12=0,"",AVERAGE($E$2:$E$21))</f>
        <v/>
      </c>
      <c r="T12" s="38">
        <f>IF(B12=0,"",J12)</f>
        <v/>
      </c>
    </row>
    <row r="13">
      <c r="A13" s="35" t="n">
        <v>2023</v>
      </c>
      <c r="B13" s="35">
        <f>COUNTIFS(SCHD_배당!$A$2:$A$90,A13)</f>
        <v/>
      </c>
      <c r="C13" s="28">
        <f>IF(B13=0,"",SUMIFS(SCHD_배당!$G$2:$G$90,SCHD_배당!$A$2:$A$90,A13))</f>
        <v/>
      </c>
      <c r="D13" s="35">
        <f>IF(B13=0,"",IF(B13&gt;=4,"확정","진행중("&amp;B13&amp;"회)"))</f>
        <v/>
      </c>
      <c r="E13" s="29">
        <f>IF(AND(B13&gt;=4,B12&gt;=4),C13/C12-1,"")</f>
        <v/>
      </c>
      <c r="F13" s="35">
        <f>IF(E13="","",IF(E13&gt;0,IF(F12="",1,F12+1),0))</f>
        <v/>
      </c>
      <c r="G13" s="29">
        <f>IF(AND(B13&gt;0,B13&lt;4),C13/SUMIFS(SCHD_배당!$G$2:$G$90,SCHD_배당!$A$2:$A$90,A12,SCHD_배당!$B$2:$B$90,"&lt;="&amp;B13)-1,"")</f>
        <v/>
      </c>
      <c r="H13" s="32">
        <f>IF(B13=0,"",SUMIFS(SCHD_배당!$N$2:$N$90,SCHD_배당!$A$2:$A$90,A13))</f>
        <v/>
      </c>
      <c r="I13" s="36">
        <f>IF(AND(B13&gt;0,B13&lt;4),(4-B13)*C13/B13,"")</f>
        <v/>
      </c>
      <c r="J13" s="36">
        <f>IF(B13=0,"",C13+IF(I13="",0,I13))</f>
        <v/>
      </c>
      <c r="K13" s="37">
        <f>IF(AND(I13&lt;&gt;"",B12&gt;=4),J13/C12-1,"")</f>
        <v/>
      </c>
      <c r="M13" s="2">
        <f>IF(B13=0,"",TEXT(A13,"0"))</f>
        <v/>
      </c>
      <c r="N13" s="38">
        <f>IF(B13=0,"",C13)</f>
        <v/>
      </c>
      <c r="O13" s="38">
        <f>IF(I13="","",I13)</f>
        <v/>
      </c>
      <c r="P13" s="39">
        <f>IF(E13="","",E13)</f>
        <v/>
      </c>
      <c r="Q13" s="39">
        <f>IF(K13="","",K13)</f>
        <v/>
      </c>
      <c r="R13" s="38">
        <f>IF(B13=0,"",AVERAGEIFS($C$2:$C$21,$B$2:$B$21,"&gt;=4"))</f>
        <v/>
      </c>
      <c r="S13" s="39">
        <f>IF(B13=0,"",AVERAGE($E$2:$E$21))</f>
        <v/>
      </c>
      <c r="T13" s="38">
        <f>IF(B13=0,"",J13)</f>
        <v/>
      </c>
    </row>
    <row r="14">
      <c r="A14" s="35" t="n">
        <v>2024</v>
      </c>
      <c r="B14" s="35">
        <f>COUNTIFS(SCHD_배당!$A$2:$A$90,A14)</f>
        <v/>
      </c>
      <c r="C14" s="28">
        <f>IF(B14=0,"",SUMIFS(SCHD_배당!$G$2:$G$90,SCHD_배당!$A$2:$A$90,A14))</f>
        <v/>
      </c>
      <c r="D14" s="35">
        <f>IF(B14=0,"",IF(B14&gt;=4,"확정","진행중("&amp;B14&amp;"회)"))</f>
        <v/>
      </c>
      <c r="E14" s="29">
        <f>IF(AND(B14&gt;=4,B13&gt;=4),C14/C13-1,"")</f>
        <v/>
      </c>
      <c r="F14" s="35">
        <f>IF(E14="","",IF(E14&gt;0,IF(F13="",1,F13+1),0))</f>
        <v/>
      </c>
      <c r="G14" s="29">
        <f>IF(AND(B14&gt;0,B14&lt;4),C14/SUMIFS(SCHD_배당!$G$2:$G$90,SCHD_배당!$A$2:$A$90,A13,SCHD_배당!$B$2:$B$90,"&lt;="&amp;B14)-1,"")</f>
        <v/>
      </c>
      <c r="H14" s="32">
        <f>IF(B14=0,"",SUMIFS(SCHD_배당!$N$2:$N$90,SCHD_배당!$A$2:$A$90,A14))</f>
        <v/>
      </c>
      <c r="I14" s="36">
        <f>IF(AND(B14&gt;0,B14&lt;4),(4-B14)*C14/B14,"")</f>
        <v/>
      </c>
      <c r="J14" s="36">
        <f>IF(B14=0,"",C14+IF(I14="",0,I14))</f>
        <v/>
      </c>
      <c r="K14" s="37">
        <f>IF(AND(I14&lt;&gt;"",B13&gt;=4),J14/C13-1,"")</f>
        <v/>
      </c>
      <c r="M14" s="2">
        <f>IF(B14=0,"",TEXT(A14,"0"))</f>
        <v/>
      </c>
      <c r="N14" s="38">
        <f>IF(B14=0,"",C14)</f>
        <v/>
      </c>
      <c r="O14" s="38">
        <f>IF(I14="","",I14)</f>
        <v/>
      </c>
      <c r="P14" s="39">
        <f>IF(E14="","",E14)</f>
        <v/>
      </c>
      <c r="Q14" s="39">
        <f>IF(K14="","",K14)</f>
        <v/>
      </c>
      <c r="R14" s="38">
        <f>IF(B14=0,"",AVERAGEIFS($C$2:$C$21,$B$2:$B$21,"&gt;=4"))</f>
        <v/>
      </c>
      <c r="S14" s="39">
        <f>IF(B14=0,"",AVERAGE($E$2:$E$21))</f>
        <v/>
      </c>
      <c r="T14" s="38">
        <f>IF(B14=0,"",J14)</f>
        <v/>
      </c>
    </row>
    <row r="15">
      <c r="A15" s="35" t="n">
        <v>2025</v>
      </c>
      <c r="B15" s="35">
        <f>COUNTIFS(SCHD_배당!$A$2:$A$90,A15)</f>
        <v/>
      </c>
      <c r="C15" s="28">
        <f>IF(B15=0,"",SUMIFS(SCHD_배당!$G$2:$G$90,SCHD_배당!$A$2:$A$90,A15))</f>
        <v/>
      </c>
      <c r="D15" s="35">
        <f>IF(B15=0,"",IF(B15&gt;=4,"확정","진행중("&amp;B15&amp;"회)"))</f>
        <v/>
      </c>
      <c r="E15" s="29">
        <f>IF(AND(B15&gt;=4,B14&gt;=4),C15/C14-1,"")</f>
        <v/>
      </c>
      <c r="F15" s="35">
        <f>IF(E15="","",IF(E15&gt;0,IF(F14="",1,F14+1),0))</f>
        <v/>
      </c>
      <c r="G15" s="29">
        <f>IF(AND(B15&gt;0,B15&lt;4),C15/SUMIFS(SCHD_배당!$G$2:$G$90,SCHD_배당!$A$2:$A$90,A14,SCHD_배당!$B$2:$B$90,"&lt;="&amp;B15)-1,"")</f>
        <v/>
      </c>
      <c r="H15" s="32">
        <f>IF(B15=0,"",SUMIFS(SCHD_배당!$N$2:$N$90,SCHD_배당!$A$2:$A$90,A15))</f>
        <v/>
      </c>
      <c r="I15" s="36">
        <f>IF(AND(B15&gt;0,B15&lt;4),(4-B15)*C15/B15,"")</f>
        <v/>
      </c>
      <c r="J15" s="36">
        <f>IF(B15=0,"",C15+IF(I15="",0,I15))</f>
        <v/>
      </c>
      <c r="K15" s="37">
        <f>IF(AND(I15&lt;&gt;"",B14&gt;=4),J15/C14-1,"")</f>
        <v/>
      </c>
      <c r="M15" s="2">
        <f>IF(B15=0,"",TEXT(A15,"0"))</f>
        <v/>
      </c>
      <c r="N15" s="38">
        <f>IF(B15=0,"",C15)</f>
        <v/>
      </c>
      <c r="O15" s="38">
        <f>IF(I15="","",I15)</f>
        <v/>
      </c>
      <c r="P15" s="39">
        <f>IF(E15="","",E15)</f>
        <v/>
      </c>
      <c r="Q15" s="39">
        <f>IF(K15="","",K15)</f>
        <v/>
      </c>
      <c r="R15" s="38">
        <f>IF(B15=0,"",AVERAGEIFS($C$2:$C$21,$B$2:$B$21,"&gt;=4"))</f>
        <v/>
      </c>
      <c r="S15" s="39">
        <f>IF(B15=0,"",AVERAGE($E$2:$E$21))</f>
        <v/>
      </c>
      <c r="T15" s="38">
        <f>IF(B15=0,"",J15)</f>
        <v/>
      </c>
    </row>
    <row r="16">
      <c r="A16" s="35" t="n">
        <v>2026</v>
      </c>
      <c r="B16" s="35">
        <f>COUNTIFS(SCHD_배당!$A$2:$A$90,A16)</f>
        <v/>
      </c>
      <c r="C16" s="28">
        <f>IF(B16=0,"",SUMIFS(SCHD_배당!$G$2:$G$90,SCHD_배당!$A$2:$A$90,A16))</f>
        <v/>
      </c>
      <c r="D16" s="35">
        <f>IF(B16=0,"",IF(B16&gt;=4,"확정","진행중("&amp;B16&amp;"회)"))</f>
        <v/>
      </c>
      <c r="E16" s="29">
        <f>IF(AND(B16&gt;=4,B15&gt;=4),C16/C15-1,"")</f>
        <v/>
      </c>
      <c r="F16" s="35">
        <f>IF(E16="","",IF(E16&gt;0,IF(F15="",1,F15+1),0))</f>
        <v/>
      </c>
      <c r="G16" s="29">
        <f>IF(AND(B16&gt;0,B16&lt;4),C16/SUMIFS(SCHD_배당!$G$2:$G$90,SCHD_배당!$A$2:$A$90,A15,SCHD_배당!$B$2:$B$90,"&lt;="&amp;B16)-1,"")</f>
        <v/>
      </c>
      <c r="H16" s="32">
        <f>IF(B16=0,"",SUMIFS(SCHD_배당!$N$2:$N$90,SCHD_배당!$A$2:$A$90,A16))</f>
        <v/>
      </c>
      <c r="I16" s="36">
        <f>IF(AND(B16&gt;0,B16&lt;4),(4-B16)*C16/B16,"")</f>
        <v/>
      </c>
      <c r="J16" s="36">
        <f>IF(B16=0,"",C16+IF(I16="",0,I16))</f>
        <v/>
      </c>
      <c r="K16" s="37">
        <f>IF(AND(I16&lt;&gt;"",B15&gt;=4),J16/C15-1,"")</f>
        <v/>
      </c>
      <c r="M16" s="2">
        <f>IF(B16=0,"",TEXT(A16,"0"))</f>
        <v/>
      </c>
      <c r="N16" s="38">
        <f>IF(B16=0,"",C16)</f>
        <v/>
      </c>
      <c r="O16" s="38">
        <f>IF(I16="","",I16)</f>
        <v/>
      </c>
      <c r="P16" s="39">
        <f>IF(E16="","",E16)</f>
        <v/>
      </c>
      <c r="Q16" s="39">
        <f>IF(K16="","",K16)</f>
        <v/>
      </c>
      <c r="R16" s="38">
        <f>IF(B16=0,"",AVERAGEIFS($C$2:$C$21,$B$2:$B$21,"&gt;=4"))</f>
        <v/>
      </c>
      <c r="S16" s="39">
        <f>IF(B16=0,"",AVERAGE($E$2:$E$21))</f>
        <v/>
      </c>
      <c r="T16" s="38">
        <f>IF(B16=0,"",J16)</f>
        <v/>
      </c>
    </row>
    <row r="17">
      <c r="A17" s="35" t="n">
        <v>2027</v>
      </c>
      <c r="B17" s="35">
        <f>COUNTIFS(SCHD_배당!$A$2:$A$90,A17)</f>
        <v/>
      </c>
      <c r="C17" s="28">
        <f>IF(B17=0,"",SUMIFS(SCHD_배당!$G$2:$G$90,SCHD_배당!$A$2:$A$90,A17))</f>
        <v/>
      </c>
      <c r="D17" s="35">
        <f>IF(B17=0,"",IF(B17&gt;=4,"확정","진행중("&amp;B17&amp;"회)"))</f>
        <v/>
      </c>
      <c r="E17" s="29">
        <f>IF(AND(B17&gt;=4,B16&gt;=4),C17/C16-1,"")</f>
        <v/>
      </c>
      <c r="F17" s="35">
        <f>IF(E17="","",IF(E17&gt;0,IF(F16="",1,F16+1),0))</f>
        <v/>
      </c>
      <c r="G17" s="29">
        <f>IF(AND(B17&gt;0,B17&lt;4),C17/SUMIFS(SCHD_배당!$G$2:$G$90,SCHD_배당!$A$2:$A$90,A16,SCHD_배당!$B$2:$B$90,"&lt;="&amp;B17)-1,"")</f>
        <v/>
      </c>
      <c r="H17" s="32">
        <f>IF(B17=0,"",SUMIFS(SCHD_배당!$N$2:$N$90,SCHD_배당!$A$2:$A$90,A17))</f>
        <v/>
      </c>
      <c r="I17" s="36">
        <f>IF(AND(B17&gt;0,B17&lt;4),(4-B17)*C17/B17,"")</f>
        <v/>
      </c>
      <c r="J17" s="36">
        <f>IF(B17=0,"",C17+IF(I17="",0,I17))</f>
        <v/>
      </c>
      <c r="K17" s="37">
        <f>IF(AND(I17&lt;&gt;"",B16&gt;=4),J17/C16-1,"")</f>
        <v/>
      </c>
      <c r="M17" s="2">
        <f>IF(B17=0,"",TEXT(A17,"0"))</f>
        <v/>
      </c>
      <c r="N17" s="38">
        <f>IF(B17=0,"",C17)</f>
        <v/>
      </c>
      <c r="O17" s="38">
        <f>IF(I17="","",I17)</f>
        <v/>
      </c>
      <c r="P17" s="39">
        <f>IF(E17="","",E17)</f>
        <v/>
      </c>
      <c r="Q17" s="39">
        <f>IF(K17="","",K17)</f>
        <v/>
      </c>
      <c r="R17" s="38">
        <f>IF(B17=0,"",AVERAGEIFS($C$2:$C$21,$B$2:$B$21,"&gt;=4"))</f>
        <v/>
      </c>
      <c r="S17" s="39">
        <f>IF(B17=0,"",AVERAGE($E$2:$E$21))</f>
        <v/>
      </c>
      <c r="T17" s="38">
        <f>IF(B17=0,"",J17)</f>
        <v/>
      </c>
    </row>
    <row r="18">
      <c r="A18" s="35" t="n">
        <v>2028</v>
      </c>
      <c r="B18" s="35">
        <f>COUNTIFS(SCHD_배당!$A$2:$A$90,A18)</f>
        <v/>
      </c>
      <c r="C18" s="28">
        <f>IF(B18=0,"",SUMIFS(SCHD_배당!$G$2:$G$90,SCHD_배당!$A$2:$A$90,A18))</f>
        <v/>
      </c>
      <c r="D18" s="35">
        <f>IF(B18=0,"",IF(B18&gt;=4,"확정","진행중("&amp;B18&amp;"회)"))</f>
        <v/>
      </c>
      <c r="E18" s="29">
        <f>IF(AND(B18&gt;=4,B17&gt;=4),C18/C17-1,"")</f>
        <v/>
      </c>
      <c r="F18" s="35">
        <f>IF(E18="","",IF(E18&gt;0,IF(F17="",1,F17+1),0))</f>
        <v/>
      </c>
      <c r="G18" s="29">
        <f>IF(AND(B18&gt;0,B18&lt;4),C18/SUMIFS(SCHD_배당!$G$2:$G$90,SCHD_배당!$A$2:$A$90,A17,SCHD_배당!$B$2:$B$90,"&lt;="&amp;B18)-1,"")</f>
        <v/>
      </c>
      <c r="H18" s="32">
        <f>IF(B18=0,"",SUMIFS(SCHD_배당!$N$2:$N$90,SCHD_배당!$A$2:$A$90,A18))</f>
        <v/>
      </c>
      <c r="I18" s="36">
        <f>IF(AND(B18&gt;0,B18&lt;4),(4-B18)*C18/B18,"")</f>
        <v/>
      </c>
      <c r="J18" s="36">
        <f>IF(B18=0,"",C18+IF(I18="",0,I18))</f>
        <v/>
      </c>
      <c r="K18" s="37">
        <f>IF(AND(I18&lt;&gt;"",B17&gt;=4),J18/C17-1,"")</f>
        <v/>
      </c>
      <c r="M18" s="2">
        <f>IF(B18=0,"",TEXT(A18,"0"))</f>
        <v/>
      </c>
      <c r="N18" s="38">
        <f>IF(B18=0,"",C18)</f>
        <v/>
      </c>
      <c r="O18" s="38">
        <f>IF(I18="","",I18)</f>
        <v/>
      </c>
      <c r="P18" s="39">
        <f>IF(E18="","",E18)</f>
        <v/>
      </c>
      <c r="Q18" s="39">
        <f>IF(K18="","",K18)</f>
        <v/>
      </c>
      <c r="R18" s="38">
        <f>IF(B18=0,"",AVERAGEIFS($C$2:$C$21,$B$2:$B$21,"&gt;=4"))</f>
        <v/>
      </c>
      <c r="S18" s="39">
        <f>IF(B18=0,"",AVERAGE($E$2:$E$21))</f>
        <v/>
      </c>
      <c r="T18" s="38">
        <f>IF(B18=0,"",J18)</f>
        <v/>
      </c>
    </row>
    <row r="19">
      <c r="A19" s="35" t="n">
        <v>2029</v>
      </c>
      <c r="B19" s="35">
        <f>COUNTIFS(SCHD_배당!$A$2:$A$90,A19)</f>
        <v/>
      </c>
      <c r="C19" s="28">
        <f>IF(B19=0,"",SUMIFS(SCHD_배당!$G$2:$G$90,SCHD_배당!$A$2:$A$90,A19))</f>
        <v/>
      </c>
      <c r="D19" s="35">
        <f>IF(B19=0,"",IF(B19&gt;=4,"확정","진행중("&amp;B19&amp;"회)"))</f>
        <v/>
      </c>
      <c r="E19" s="29">
        <f>IF(AND(B19&gt;=4,B18&gt;=4),C19/C18-1,"")</f>
        <v/>
      </c>
      <c r="F19" s="35">
        <f>IF(E19="","",IF(E19&gt;0,IF(F18="",1,F18+1),0))</f>
        <v/>
      </c>
      <c r="G19" s="29">
        <f>IF(AND(B19&gt;0,B19&lt;4),C19/SUMIFS(SCHD_배당!$G$2:$G$90,SCHD_배당!$A$2:$A$90,A18,SCHD_배당!$B$2:$B$90,"&lt;="&amp;B19)-1,"")</f>
        <v/>
      </c>
      <c r="H19" s="32">
        <f>IF(B19=0,"",SUMIFS(SCHD_배당!$N$2:$N$90,SCHD_배당!$A$2:$A$90,A19))</f>
        <v/>
      </c>
      <c r="I19" s="36">
        <f>IF(AND(B19&gt;0,B19&lt;4),(4-B19)*C19/B19,"")</f>
        <v/>
      </c>
      <c r="J19" s="36">
        <f>IF(B19=0,"",C19+IF(I19="",0,I19))</f>
        <v/>
      </c>
      <c r="K19" s="37">
        <f>IF(AND(I19&lt;&gt;"",B18&gt;=4),J19/C18-1,"")</f>
        <v/>
      </c>
      <c r="M19" s="2">
        <f>IF(B19=0,"",TEXT(A19,"0"))</f>
        <v/>
      </c>
      <c r="N19" s="38">
        <f>IF(B19=0,"",C19)</f>
        <v/>
      </c>
      <c r="O19" s="38">
        <f>IF(I19="","",I19)</f>
        <v/>
      </c>
      <c r="P19" s="39">
        <f>IF(E19="","",E19)</f>
        <v/>
      </c>
      <c r="Q19" s="39">
        <f>IF(K19="","",K19)</f>
        <v/>
      </c>
      <c r="R19" s="38">
        <f>IF(B19=0,"",AVERAGEIFS($C$2:$C$21,$B$2:$B$21,"&gt;=4"))</f>
        <v/>
      </c>
      <c r="S19" s="39">
        <f>IF(B19=0,"",AVERAGE($E$2:$E$21))</f>
        <v/>
      </c>
      <c r="T19" s="38">
        <f>IF(B19=0,"",J19)</f>
        <v/>
      </c>
    </row>
    <row r="20">
      <c r="A20" s="35" t="n">
        <v>2030</v>
      </c>
      <c r="B20" s="35">
        <f>COUNTIFS(SCHD_배당!$A$2:$A$90,A20)</f>
        <v/>
      </c>
      <c r="C20" s="28">
        <f>IF(B20=0,"",SUMIFS(SCHD_배당!$G$2:$G$90,SCHD_배당!$A$2:$A$90,A20))</f>
        <v/>
      </c>
      <c r="D20" s="35">
        <f>IF(B20=0,"",IF(B20&gt;=4,"확정","진행중("&amp;B20&amp;"회)"))</f>
        <v/>
      </c>
      <c r="E20" s="29">
        <f>IF(AND(B20&gt;=4,B19&gt;=4),C20/C19-1,"")</f>
        <v/>
      </c>
      <c r="F20" s="35">
        <f>IF(E20="","",IF(E20&gt;0,IF(F19="",1,F19+1),0))</f>
        <v/>
      </c>
      <c r="G20" s="29">
        <f>IF(AND(B20&gt;0,B20&lt;4),C20/SUMIFS(SCHD_배당!$G$2:$G$90,SCHD_배당!$A$2:$A$90,A19,SCHD_배당!$B$2:$B$90,"&lt;="&amp;B20)-1,"")</f>
        <v/>
      </c>
      <c r="H20" s="32">
        <f>IF(B20=0,"",SUMIFS(SCHD_배당!$N$2:$N$90,SCHD_배당!$A$2:$A$90,A20))</f>
        <v/>
      </c>
      <c r="I20" s="36">
        <f>IF(AND(B20&gt;0,B20&lt;4),(4-B20)*C20/B20,"")</f>
        <v/>
      </c>
      <c r="J20" s="36">
        <f>IF(B20=0,"",C20+IF(I20="",0,I20))</f>
        <v/>
      </c>
      <c r="K20" s="37">
        <f>IF(AND(I20&lt;&gt;"",B19&gt;=4),J20/C19-1,"")</f>
        <v/>
      </c>
      <c r="M20" s="2">
        <f>IF(B20=0,"",TEXT(A20,"0"))</f>
        <v/>
      </c>
      <c r="N20" s="38">
        <f>IF(B20=0,"",C20)</f>
        <v/>
      </c>
      <c r="O20" s="38">
        <f>IF(I20="","",I20)</f>
        <v/>
      </c>
      <c r="P20" s="39">
        <f>IF(E20="","",E20)</f>
        <v/>
      </c>
      <c r="Q20" s="39">
        <f>IF(K20="","",K20)</f>
        <v/>
      </c>
      <c r="R20" s="38">
        <f>IF(B20=0,"",AVERAGEIFS($C$2:$C$21,$B$2:$B$21,"&gt;=4"))</f>
        <v/>
      </c>
      <c r="S20" s="39">
        <f>IF(B20=0,"",AVERAGE($E$2:$E$21))</f>
        <v/>
      </c>
      <c r="T20" s="38">
        <f>IF(B20=0,"",J20)</f>
        <v/>
      </c>
    </row>
    <row r="21">
      <c r="A21" s="35" t="n">
        <v>2031</v>
      </c>
      <c r="B21" s="35">
        <f>COUNTIFS(SCHD_배당!$A$2:$A$90,A21)</f>
        <v/>
      </c>
      <c r="C21" s="28">
        <f>IF(B21=0,"",SUMIFS(SCHD_배당!$G$2:$G$90,SCHD_배당!$A$2:$A$90,A21))</f>
        <v/>
      </c>
      <c r="D21" s="35">
        <f>IF(B21=0,"",IF(B21&gt;=4,"확정","진행중("&amp;B21&amp;"회)"))</f>
        <v/>
      </c>
      <c r="E21" s="29">
        <f>IF(AND(B21&gt;=4,B20&gt;=4),C21/C20-1,"")</f>
        <v/>
      </c>
      <c r="F21" s="35">
        <f>IF(E21="","",IF(E21&gt;0,IF(F20="",1,F20+1),0))</f>
        <v/>
      </c>
      <c r="G21" s="29">
        <f>IF(AND(B21&gt;0,B21&lt;4),C21/SUMIFS(SCHD_배당!$G$2:$G$90,SCHD_배당!$A$2:$A$90,A20,SCHD_배당!$B$2:$B$90,"&lt;="&amp;B21)-1,"")</f>
        <v/>
      </c>
      <c r="H21" s="32">
        <f>IF(B21=0,"",SUMIFS(SCHD_배당!$N$2:$N$90,SCHD_배당!$A$2:$A$90,A21))</f>
        <v/>
      </c>
      <c r="I21" s="36">
        <f>IF(AND(B21&gt;0,B21&lt;4),(4-B21)*C21/B21,"")</f>
        <v/>
      </c>
      <c r="J21" s="36">
        <f>IF(B21=0,"",C21+IF(I21="",0,I21))</f>
        <v/>
      </c>
      <c r="K21" s="37">
        <f>IF(AND(I21&lt;&gt;"",B20&gt;=4),J21/C20-1,"")</f>
        <v/>
      </c>
      <c r="M21" s="2">
        <f>IF(B21=0,"",TEXT(A21,"0"))</f>
        <v/>
      </c>
      <c r="N21" s="38">
        <f>IF(B21=0,"",C21)</f>
        <v/>
      </c>
      <c r="O21" s="38">
        <f>IF(I21="","",I21)</f>
        <v/>
      </c>
      <c r="P21" s="39">
        <f>IF(E21="","",E21)</f>
        <v/>
      </c>
      <c r="Q21" s="39">
        <f>IF(K21="","",K21)</f>
        <v/>
      </c>
      <c r="R21" s="38">
        <f>IF(B21=0,"",AVERAGEIFS($C$2:$C$21,$B$2:$B$21,"&gt;=4"))</f>
        <v/>
      </c>
      <c r="S21" s="39">
        <f>IF(B21=0,"",AVERAGE($E$2:$E$21))</f>
        <v/>
      </c>
      <c r="T21" s="38">
        <f>IF(B21=0,"",J21)</f>
        <v/>
      </c>
    </row>
    <row r="23">
      <c r="A23" s="3" t="inlineStr">
        <is>
          <t>핵심 지표 (최근 확정연도 기준, 자동)</t>
        </is>
      </c>
    </row>
    <row r="24">
      <c r="A24" s="4" t="inlineStr">
        <is>
          <t>최근 확정연도</t>
        </is>
      </c>
      <c r="B24" s="40">
        <f>_xlfn.MAXIFS($A$2:$A$21,$B$2:$B$21,"&gt;=4")</f>
        <v/>
      </c>
    </row>
    <row r="25">
      <c r="A25" s="4" t="inlineStr">
        <is>
          <t>그해 연간 배당</t>
        </is>
      </c>
      <c r="B25" s="41">
        <f>INDEX($C$2:$C$21,MATCH(B24,$A$2:$A$21,0))</f>
        <v/>
      </c>
    </row>
    <row r="26">
      <c r="A26" s="4" t="inlineStr">
        <is>
          <t>그해 성장률</t>
        </is>
      </c>
      <c r="B26" s="42">
        <f>INDEX($E$2:$E$21,MATCH(B24,$A$2:$A$21,0))</f>
        <v/>
      </c>
    </row>
    <row r="27">
      <c r="A27" s="4" t="inlineStr">
        <is>
          <t>5년 CAGR</t>
        </is>
      </c>
      <c r="B27" s="42">
        <f>(B25/INDEX($C$2:$C$21,MATCH(B24-5,$A$2:$A$21,0)))^(1/5)-1</f>
        <v/>
      </c>
    </row>
    <row r="28">
      <c r="A28" s="4" t="inlineStr">
        <is>
          <t>10년 CAGR</t>
        </is>
      </c>
      <c r="B28" s="42">
        <f>(B25/INDEX($C$2:$C$21,MATCH(B24-10,$A$2:$A$21,0)))^(1/10)-1</f>
        <v/>
      </c>
    </row>
    <row r="29">
      <c r="A29" s="4" t="inlineStr">
        <is>
          <t>10년 평균 성장률(산술)</t>
        </is>
      </c>
      <c r="B29" s="42">
        <f>AVERAGEIFS($E$2:$E$21,$A$2:$A$21,"&gt;"&amp;(B24-10),$A$2:$A$21,"&lt;="&amp;B24)</f>
        <v/>
      </c>
    </row>
    <row r="30">
      <c r="A30" s="4" t="inlineStr">
        <is>
          <t>연속 증가 연수</t>
        </is>
      </c>
      <c r="B30" s="43">
        <f>INDEX($F$2:$F$21,MATCH(B24,$A$2:$A$21,0))</f>
        <v/>
      </c>
    </row>
    <row r="31">
      <c r="A31" s="4" t="inlineStr">
        <is>
          <t>진행 중인 해</t>
        </is>
      </c>
      <c r="B31" s="40">
        <f>MAX(SCHD_배당!$A$2:$A$90)</f>
        <v/>
      </c>
    </row>
    <row r="32">
      <c r="A32" s="4" t="inlineStr">
        <is>
          <t xml:space="preserve">  예상 연간 배당 (남은 분기 = 올해 확정 분기 평균)</t>
        </is>
      </c>
      <c r="B32" s="41">
        <f>IF(INDEX($I$2:$I$21,MATCH(B31,$A$2:$A$21,0))="","",INDEX($J$2:$J$21,MATCH(B31,$A$2:$A$21,0)))</f>
        <v/>
      </c>
    </row>
    <row r="33">
      <c r="A33" s="4" t="inlineStr">
        <is>
          <t xml:space="preserve">  예상 성장률 (남은 분기 = 올해 확정 분기 평균)</t>
        </is>
      </c>
      <c r="B33" s="42">
        <f>IF(B32="","",B32/INDEX($C$2:$C$21,MATCH(B31-1,$A$2:$A$21,0))-1)</f>
        <v/>
      </c>
    </row>
    <row r="34">
      <c r="A34" s="4" t="inlineStr">
        <is>
          <t xml:space="preserve">  예상 연간 배당 (남은 분기 = 확정 분기 평균 ×110%)</t>
        </is>
      </c>
      <c r="B34" s="41">
        <f>IF(B32="","",INDEX($C$2:$C$21,MATCH(B31,$A$2:$A$21,0))+INDEX($I$2:$I$21,MATCH(B31,$A$2:$A$21,0))*1.1)</f>
        <v/>
      </c>
    </row>
    <row r="35">
      <c r="A35" s="4" t="inlineStr">
        <is>
          <t xml:space="preserve">  예상 성장률 (남은 분기 = 확정 분기 평균 ×110%)</t>
        </is>
      </c>
      <c r="B35" s="42">
        <f>IF(B34="","",B34/INDEX($C$2:$C$21,MATCH(B31-1,$A$2:$A$21,0))-1)</f>
        <v/>
      </c>
    </row>
    <row r="36">
      <c r="A36" s="2" t="inlineStr">
        <is>
          <t>※ CAGR = (최근 확정연도 배당 ÷ N년 전 배당)^(1/N) − 1. 산술평균과 다른 숫자입니다.</t>
        </is>
      </c>
    </row>
    <row r="37">
      <c r="A37" s="2" t="inlineStr">
        <is>
          <t>※ 예상치: 진행 중인 해의 남은 분기를 그해 확정 분기 평균으로 채운 단순 계산. 과거엔 4분기가 1·2·3분기 평균보다 높았던 해가 대부분이라, 남은 분기가 확정 분기 평균보다 10% 높다고 가정한 값도 함께 표시</t>
        </is>
      </c>
    </row>
  </sheetData>
  <pageMargins left="0.75" right="0.75" top="1" bottom="1" header="0.5" footer="0.5"/>
  <drawing xmlns:r="http://schemas.openxmlformats.org/officeDocument/2006/relationships" r:id="rId1"/>
  <legacyDrawing xmlns:r="http://schemas.openxmlformats.org/officeDocument/2006/relationships" r:id="anysvml"/>
</worksheet>
</file>

<file path=xl/worksheets/sheet5.xml><?xml version="1.0" encoding="utf-8"?>
<worksheet xmlns="http://schemas.openxmlformats.org/spreadsheetml/2006/main">
  <sheetPr>
    <outlinePr summaryBelow="1" summaryRight="1"/>
    <pageSetUpPr/>
  </sheetPr>
  <dimension ref="A1:L21"/>
  <sheetViews>
    <sheetView workbookViewId="0">
      <pane xSplit="1" ySplit="1" topLeftCell="B2" activePane="bottomRight" state="frozen"/>
      <selection pane="topRight"/>
      <selection pane="bottomLeft"/>
      <selection pane="bottomRight" activeCell="A1" sqref="A1"/>
    </sheetView>
  </sheetViews>
  <sheetFormatPr baseColWidth="8" defaultRowHeight="15"/>
  <cols>
    <col width="8" customWidth="1" min="1" max="1"/>
    <col width="10" customWidth="1" min="2" max="2"/>
    <col width="10" customWidth="1" min="3" max="3"/>
    <col width="10" customWidth="1" min="4" max="4"/>
    <col width="10" customWidth="1" min="5" max="5"/>
    <col width="10" customWidth="1" min="6" max="6"/>
    <col width="3" customWidth="1" min="7" max="7"/>
    <col width="8" customWidth="1" min="8" max="8"/>
    <col width="9" customWidth="1" min="9" max="9"/>
    <col width="9" customWidth="1" min="10" max="10"/>
    <col width="9" customWidth="1" min="11" max="11"/>
    <col width="9" customWidth="1" min="12" max="12"/>
  </cols>
  <sheetData>
    <row r="1" ht="34" customHeight="1">
      <c r="A1" s="23" t="inlineStr">
        <is>
          <t>연도</t>
        </is>
      </c>
      <c r="B1" s="23" t="inlineStr">
        <is>
          <t>Q1</t>
        </is>
      </c>
      <c r="C1" s="23" t="inlineStr">
        <is>
          <t>Q2</t>
        </is>
      </c>
      <c r="D1" s="23" t="inlineStr">
        <is>
          <t>Q3</t>
        </is>
      </c>
      <c r="E1" s="23" t="inlineStr">
        <is>
          <t>Q4</t>
        </is>
      </c>
      <c r="F1" s="23" t="inlineStr">
        <is>
          <t>연간</t>
        </is>
      </c>
      <c r="G1" s="44" t="inlineStr"/>
      <c r="H1" s="23" t="inlineStr">
        <is>
          <t>연도</t>
        </is>
      </c>
      <c r="I1" s="23" t="inlineStr">
        <is>
          <t>Q1
전년비</t>
        </is>
      </c>
      <c r="J1" s="23" t="inlineStr">
        <is>
          <t>Q2
전년비</t>
        </is>
      </c>
      <c r="K1" s="23" t="inlineStr">
        <is>
          <t>Q3
전년비</t>
        </is>
      </c>
      <c r="L1" s="23" t="inlineStr">
        <is>
          <t>Q4
전년비</t>
        </is>
      </c>
    </row>
    <row r="2">
      <c r="A2" s="35" t="n">
        <v>2012</v>
      </c>
      <c r="B2" s="28">
        <f>IF(COUNTIFS(SCHD_배당!$A$2:$A$90,$A2,SCHD_배당!$B$2:$B$90,1)=0,"",SUMIFS(SCHD_배당!$G$2:$G$90,SCHD_배당!$A$2:$A$90,$A2,SCHD_배당!$B$2:$B$90,1))</f>
        <v/>
      </c>
      <c r="C2" s="28">
        <f>IF(COUNTIFS(SCHD_배당!$A$2:$A$90,$A2,SCHD_배당!$B$2:$B$90,2)=0,"",SUMIFS(SCHD_배당!$G$2:$G$90,SCHD_배당!$A$2:$A$90,$A2,SCHD_배당!$B$2:$B$90,2))</f>
        <v/>
      </c>
      <c r="D2" s="28">
        <f>IF(COUNTIFS(SCHD_배당!$A$2:$A$90,$A2,SCHD_배당!$B$2:$B$90,3)=0,"",SUMIFS(SCHD_배당!$G$2:$G$90,SCHD_배당!$A$2:$A$90,$A2,SCHD_배당!$B$2:$B$90,3))</f>
        <v/>
      </c>
      <c r="E2" s="28">
        <f>IF(COUNTIFS(SCHD_배당!$A$2:$A$90,$A2,SCHD_배당!$B$2:$B$90,4)=0,"",SUMIFS(SCHD_배당!$G$2:$G$90,SCHD_배당!$A$2:$A$90,$A2,SCHD_배당!$B$2:$B$90,4))</f>
        <v/>
      </c>
      <c r="F2" s="28">
        <f>IF(SUM(B2:E2)=0,"",SUM(B2:E2))</f>
        <v/>
      </c>
      <c r="H2" s="35" t="n">
        <v>2012</v>
      </c>
      <c r="I2" s="45" t="n"/>
      <c r="J2" s="45" t="n"/>
      <c r="K2" s="45" t="n"/>
      <c r="L2" s="45" t="n"/>
    </row>
    <row r="3">
      <c r="A3" s="35" t="n">
        <v>2013</v>
      </c>
      <c r="B3" s="28">
        <f>IF(COUNTIFS(SCHD_배당!$A$2:$A$90,$A3,SCHD_배당!$B$2:$B$90,1)=0,"",SUMIFS(SCHD_배당!$G$2:$G$90,SCHD_배당!$A$2:$A$90,$A3,SCHD_배당!$B$2:$B$90,1))</f>
        <v/>
      </c>
      <c r="C3" s="28">
        <f>IF(COUNTIFS(SCHD_배당!$A$2:$A$90,$A3,SCHD_배당!$B$2:$B$90,2)=0,"",SUMIFS(SCHD_배당!$G$2:$G$90,SCHD_배당!$A$2:$A$90,$A3,SCHD_배당!$B$2:$B$90,2))</f>
        <v/>
      </c>
      <c r="D3" s="28">
        <f>IF(COUNTIFS(SCHD_배당!$A$2:$A$90,$A3,SCHD_배당!$B$2:$B$90,3)=0,"",SUMIFS(SCHD_배당!$G$2:$G$90,SCHD_배당!$A$2:$A$90,$A3,SCHD_배당!$B$2:$B$90,3))</f>
        <v/>
      </c>
      <c r="E3" s="28">
        <f>IF(COUNTIFS(SCHD_배당!$A$2:$A$90,$A3,SCHD_배당!$B$2:$B$90,4)=0,"",SUMIFS(SCHD_배당!$G$2:$G$90,SCHD_배당!$A$2:$A$90,$A3,SCHD_배당!$B$2:$B$90,4))</f>
        <v/>
      </c>
      <c r="F3" s="28">
        <f>IF(SUM(B3:E3)=0,"",SUM(B3:E3))</f>
        <v/>
      </c>
      <c r="H3" s="35" t="n">
        <v>2013</v>
      </c>
      <c r="I3" s="29">
        <f>IF(OR(B3="",B2=""),"",B3/B2-1)</f>
        <v/>
      </c>
      <c r="J3" s="29">
        <f>IF(OR(C3="",C2=""),"",C3/C2-1)</f>
        <v/>
      </c>
      <c r="K3" s="29">
        <f>IF(OR(D3="",D2=""),"",D3/D2-1)</f>
        <v/>
      </c>
      <c r="L3" s="29">
        <f>IF(OR(E3="",E2=""),"",E3/E2-1)</f>
        <v/>
      </c>
    </row>
    <row r="4">
      <c r="A4" s="35" t="n">
        <v>2014</v>
      </c>
      <c r="B4" s="28">
        <f>IF(COUNTIFS(SCHD_배당!$A$2:$A$90,$A4,SCHD_배당!$B$2:$B$90,1)=0,"",SUMIFS(SCHD_배당!$G$2:$G$90,SCHD_배당!$A$2:$A$90,$A4,SCHD_배당!$B$2:$B$90,1))</f>
        <v/>
      </c>
      <c r="C4" s="28">
        <f>IF(COUNTIFS(SCHD_배당!$A$2:$A$90,$A4,SCHD_배당!$B$2:$B$90,2)=0,"",SUMIFS(SCHD_배당!$G$2:$G$90,SCHD_배당!$A$2:$A$90,$A4,SCHD_배당!$B$2:$B$90,2))</f>
        <v/>
      </c>
      <c r="D4" s="28">
        <f>IF(COUNTIFS(SCHD_배당!$A$2:$A$90,$A4,SCHD_배당!$B$2:$B$90,3)=0,"",SUMIFS(SCHD_배당!$G$2:$G$90,SCHD_배당!$A$2:$A$90,$A4,SCHD_배당!$B$2:$B$90,3))</f>
        <v/>
      </c>
      <c r="E4" s="28">
        <f>IF(COUNTIFS(SCHD_배당!$A$2:$A$90,$A4,SCHD_배당!$B$2:$B$90,4)=0,"",SUMIFS(SCHD_배당!$G$2:$G$90,SCHD_배당!$A$2:$A$90,$A4,SCHD_배당!$B$2:$B$90,4))</f>
        <v/>
      </c>
      <c r="F4" s="28">
        <f>IF(SUM(B4:E4)=0,"",SUM(B4:E4))</f>
        <v/>
      </c>
      <c r="H4" s="35" t="n">
        <v>2014</v>
      </c>
      <c r="I4" s="29">
        <f>IF(OR(B4="",B3=""),"",B4/B3-1)</f>
        <v/>
      </c>
      <c r="J4" s="29">
        <f>IF(OR(C4="",C3=""),"",C4/C3-1)</f>
        <v/>
      </c>
      <c r="K4" s="29">
        <f>IF(OR(D4="",D3=""),"",D4/D3-1)</f>
        <v/>
      </c>
      <c r="L4" s="29">
        <f>IF(OR(E4="",E3=""),"",E4/E3-1)</f>
        <v/>
      </c>
    </row>
    <row r="5">
      <c r="A5" s="35" t="n">
        <v>2015</v>
      </c>
      <c r="B5" s="28">
        <f>IF(COUNTIFS(SCHD_배당!$A$2:$A$90,$A5,SCHD_배당!$B$2:$B$90,1)=0,"",SUMIFS(SCHD_배당!$G$2:$G$90,SCHD_배당!$A$2:$A$90,$A5,SCHD_배당!$B$2:$B$90,1))</f>
        <v/>
      </c>
      <c r="C5" s="28">
        <f>IF(COUNTIFS(SCHD_배당!$A$2:$A$90,$A5,SCHD_배당!$B$2:$B$90,2)=0,"",SUMIFS(SCHD_배당!$G$2:$G$90,SCHD_배당!$A$2:$A$90,$A5,SCHD_배당!$B$2:$B$90,2))</f>
        <v/>
      </c>
      <c r="D5" s="28">
        <f>IF(COUNTIFS(SCHD_배당!$A$2:$A$90,$A5,SCHD_배당!$B$2:$B$90,3)=0,"",SUMIFS(SCHD_배당!$G$2:$G$90,SCHD_배당!$A$2:$A$90,$A5,SCHD_배당!$B$2:$B$90,3))</f>
        <v/>
      </c>
      <c r="E5" s="28">
        <f>IF(COUNTIFS(SCHD_배당!$A$2:$A$90,$A5,SCHD_배당!$B$2:$B$90,4)=0,"",SUMIFS(SCHD_배당!$G$2:$G$90,SCHD_배당!$A$2:$A$90,$A5,SCHD_배당!$B$2:$B$90,4))</f>
        <v/>
      </c>
      <c r="F5" s="28">
        <f>IF(SUM(B5:E5)=0,"",SUM(B5:E5))</f>
        <v/>
      </c>
      <c r="H5" s="35" t="n">
        <v>2015</v>
      </c>
      <c r="I5" s="29">
        <f>IF(OR(B5="",B4=""),"",B5/B4-1)</f>
        <v/>
      </c>
      <c r="J5" s="29">
        <f>IF(OR(C5="",C4=""),"",C5/C4-1)</f>
        <v/>
      </c>
      <c r="K5" s="29">
        <f>IF(OR(D5="",D4=""),"",D5/D4-1)</f>
        <v/>
      </c>
      <c r="L5" s="29">
        <f>IF(OR(E5="",E4=""),"",E5/E4-1)</f>
        <v/>
      </c>
    </row>
    <row r="6">
      <c r="A6" s="35" t="n">
        <v>2016</v>
      </c>
      <c r="B6" s="28">
        <f>IF(COUNTIFS(SCHD_배당!$A$2:$A$90,$A6,SCHD_배당!$B$2:$B$90,1)=0,"",SUMIFS(SCHD_배당!$G$2:$G$90,SCHD_배당!$A$2:$A$90,$A6,SCHD_배당!$B$2:$B$90,1))</f>
        <v/>
      </c>
      <c r="C6" s="28">
        <f>IF(COUNTIFS(SCHD_배당!$A$2:$A$90,$A6,SCHD_배당!$B$2:$B$90,2)=0,"",SUMIFS(SCHD_배당!$G$2:$G$90,SCHD_배당!$A$2:$A$90,$A6,SCHD_배당!$B$2:$B$90,2))</f>
        <v/>
      </c>
      <c r="D6" s="28">
        <f>IF(COUNTIFS(SCHD_배당!$A$2:$A$90,$A6,SCHD_배당!$B$2:$B$90,3)=0,"",SUMIFS(SCHD_배당!$G$2:$G$90,SCHD_배당!$A$2:$A$90,$A6,SCHD_배당!$B$2:$B$90,3))</f>
        <v/>
      </c>
      <c r="E6" s="28">
        <f>IF(COUNTIFS(SCHD_배당!$A$2:$A$90,$A6,SCHD_배당!$B$2:$B$90,4)=0,"",SUMIFS(SCHD_배당!$G$2:$G$90,SCHD_배당!$A$2:$A$90,$A6,SCHD_배당!$B$2:$B$90,4))</f>
        <v/>
      </c>
      <c r="F6" s="28">
        <f>IF(SUM(B6:E6)=0,"",SUM(B6:E6))</f>
        <v/>
      </c>
      <c r="H6" s="35" t="n">
        <v>2016</v>
      </c>
      <c r="I6" s="29">
        <f>IF(OR(B6="",B5=""),"",B6/B5-1)</f>
        <v/>
      </c>
      <c r="J6" s="29">
        <f>IF(OR(C6="",C5=""),"",C6/C5-1)</f>
        <v/>
      </c>
      <c r="K6" s="29">
        <f>IF(OR(D6="",D5=""),"",D6/D5-1)</f>
        <v/>
      </c>
      <c r="L6" s="29">
        <f>IF(OR(E6="",E5=""),"",E6/E5-1)</f>
        <v/>
      </c>
    </row>
    <row r="7">
      <c r="A7" s="35" t="n">
        <v>2017</v>
      </c>
      <c r="B7" s="28">
        <f>IF(COUNTIFS(SCHD_배당!$A$2:$A$90,$A7,SCHD_배당!$B$2:$B$90,1)=0,"",SUMIFS(SCHD_배당!$G$2:$G$90,SCHD_배당!$A$2:$A$90,$A7,SCHD_배당!$B$2:$B$90,1))</f>
        <v/>
      </c>
      <c r="C7" s="28">
        <f>IF(COUNTIFS(SCHD_배당!$A$2:$A$90,$A7,SCHD_배당!$B$2:$B$90,2)=0,"",SUMIFS(SCHD_배당!$G$2:$G$90,SCHD_배당!$A$2:$A$90,$A7,SCHD_배당!$B$2:$B$90,2))</f>
        <v/>
      </c>
      <c r="D7" s="28">
        <f>IF(COUNTIFS(SCHD_배당!$A$2:$A$90,$A7,SCHD_배당!$B$2:$B$90,3)=0,"",SUMIFS(SCHD_배당!$G$2:$G$90,SCHD_배당!$A$2:$A$90,$A7,SCHD_배당!$B$2:$B$90,3))</f>
        <v/>
      </c>
      <c r="E7" s="28">
        <f>IF(COUNTIFS(SCHD_배당!$A$2:$A$90,$A7,SCHD_배당!$B$2:$B$90,4)=0,"",SUMIFS(SCHD_배당!$G$2:$G$90,SCHD_배당!$A$2:$A$90,$A7,SCHD_배당!$B$2:$B$90,4))</f>
        <v/>
      </c>
      <c r="F7" s="28">
        <f>IF(SUM(B7:E7)=0,"",SUM(B7:E7))</f>
        <v/>
      </c>
      <c r="H7" s="35" t="n">
        <v>2017</v>
      </c>
      <c r="I7" s="29">
        <f>IF(OR(B7="",B6=""),"",B7/B6-1)</f>
        <v/>
      </c>
      <c r="J7" s="29">
        <f>IF(OR(C7="",C6=""),"",C7/C6-1)</f>
        <v/>
      </c>
      <c r="K7" s="29">
        <f>IF(OR(D7="",D6=""),"",D7/D6-1)</f>
        <v/>
      </c>
      <c r="L7" s="29">
        <f>IF(OR(E7="",E6=""),"",E7/E6-1)</f>
        <v/>
      </c>
    </row>
    <row r="8">
      <c r="A8" s="35" t="n">
        <v>2018</v>
      </c>
      <c r="B8" s="28">
        <f>IF(COUNTIFS(SCHD_배당!$A$2:$A$90,$A8,SCHD_배당!$B$2:$B$90,1)=0,"",SUMIFS(SCHD_배당!$G$2:$G$90,SCHD_배당!$A$2:$A$90,$A8,SCHD_배당!$B$2:$B$90,1))</f>
        <v/>
      </c>
      <c r="C8" s="28">
        <f>IF(COUNTIFS(SCHD_배당!$A$2:$A$90,$A8,SCHD_배당!$B$2:$B$90,2)=0,"",SUMIFS(SCHD_배당!$G$2:$G$90,SCHD_배당!$A$2:$A$90,$A8,SCHD_배당!$B$2:$B$90,2))</f>
        <v/>
      </c>
      <c r="D8" s="28">
        <f>IF(COUNTIFS(SCHD_배당!$A$2:$A$90,$A8,SCHD_배당!$B$2:$B$90,3)=0,"",SUMIFS(SCHD_배당!$G$2:$G$90,SCHD_배당!$A$2:$A$90,$A8,SCHD_배당!$B$2:$B$90,3))</f>
        <v/>
      </c>
      <c r="E8" s="28">
        <f>IF(COUNTIFS(SCHD_배당!$A$2:$A$90,$A8,SCHD_배당!$B$2:$B$90,4)=0,"",SUMIFS(SCHD_배당!$G$2:$G$90,SCHD_배당!$A$2:$A$90,$A8,SCHD_배당!$B$2:$B$90,4))</f>
        <v/>
      </c>
      <c r="F8" s="28">
        <f>IF(SUM(B8:E8)=0,"",SUM(B8:E8))</f>
        <v/>
      </c>
      <c r="H8" s="35" t="n">
        <v>2018</v>
      </c>
      <c r="I8" s="29">
        <f>IF(OR(B8="",B7=""),"",B8/B7-1)</f>
        <v/>
      </c>
      <c r="J8" s="29">
        <f>IF(OR(C8="",C7=""),"",C8/C7-1)</f>
        <v/>
      </c>
      <c r="K8" s="29">
        <f>IF(OR(D8="",D7=""),"",D8/D7-1)</f>
        <v/>
      </c>
      <c r="L8" s="29">
        <f>IF(OR(E8="",E7=""),"",E8/E7-1)</f>
        <v/>
      </c>
    </row>
    <row r="9">
      <c r="A9" s="35" t="n">
        <v>2019</v>
      </c>
      <c r="B9" s="28">
        <f>IF(COUNTIFS(SCHD_배당!$A$2:$A$90,$A9,SCHD_배당!$B$2:$B$90,1)=0,"",SUMIFS(SCHD_배당!$G$2:$G$90,SCHD_배당!$A$2:$A$90,$A9,SCHD_배당!$B$2:$B$90,1))</f>
        <v/>
      </c>
      <c r="C9" s="28">
        <f>IF(COUNTIFS(SCHD_배당!$A$2:$A$90,$A9,SCHD_배당!$B$2:$B$90,2)=0,"",SUMIFS(SCHD_배당!$G$2:$G$90,SCHD_배당!$A$2:$A$90,$A9,SCHD_배당!$B$2:$B$90,2))</f>
        <v/>
      </c>
      <c r="D9" s="28">
        <f>IF(COUNTIFS(SCHD_배당!$A$2:$A$90,$A9,SCHD_배당!$B$2:$B$90,3)=0,"",SUMIFS(SCHD_배당!$G$2:$G$90,SCHD_배당!$A$2:$A$90,$A9,SCHD_배당!$B$2:$B$90,3))</f>
        <v/>
      </c>
      <c r="E9" s="28">
        <f>IF(COUNTIFS(SCHD_배당!$A$2:$A$90,$A9,SCHD_배당!$B$2:$B$90,4)=0,"",SUMIFS(SCHD_배당!$G$2:$G$90,SCHD_배당!$A$2:$A$90,$A9,SCHD_배당!$B$2:$B$90,4))</f>
        <v/>
      </c>
      <c r="F9" s="28">
        <f>IF(SUM(B9:E9)=0,"",SUM(B9:E9))</f>
        <v/>
      </c>
      <c r="H9" s="35" t="n">
        <v>2019</v>
      </c>
      <c r="I9" s="29">
        <f>IF(OR(B9="",B8=""),"",B9/B8-1)</f>
        <v/>
      </c>
      <c r="J9" s="29">
        <f>IF(OR(C9="",C8=""),"",C9/C8-1)</f>
        <v/>
      </c>
      <c r="K9" s="29">
        <f>IF(OR(D9="",D8=""),"",D9/D8-1)</f>
        <v/>
      </c>
      <c r="L9" s="29">
        <f>IF(OR(E9="",E8=""),"",E9/E8-1)</f>
        <v/>
      </c>
    </row>
    <row r="10">
      <c r="A10" s="35" t="n">
        <v>2020</v>
      </c>
      <c r="B10" s="28">
        <f>IF(COUNTIFS(SCHD_배당!$A$2:$A$90,$A10,SCHD_배당!$B$2:$B$90,1)=0,"",SUMIFS(SCHD_배당!$G$2:$G$90,SCHD_배당!$A$2:$A$90,$A10,SCHD_배당!$B$2:$B$90,1))</f>
        <v/>
      </c>
      <c r="C10" s="28">
        <f>IF(COUNTIFS(SCHD_배당!$A$2:$A$90,$A10,SCHD_배당!$B$2:$B$90,2)=0,"",SUMIFS(SCHD_배당!$G$2:$G$90,SCHD_배당!$A$2:$A$90,$A10,SCHD_배당!$B$2:$B$90,2))</f>
        <v/>
      </c>
      <c r="D10" s="28">
        <f>IF(COUNTIFS(SCHD_배당!$A$2:$A$90,$A10,SCHD_배당!$B$2:$B$90,3)=0,"",SUMIFS(SCHD_배당!$G$2:$G$90,SCHD_배당!$A$2:$A$90,$A10,SCHD_배당!$B$2:$B$90,3))</f>
        <v/>
      </c>
      <c r="E10" s="28">
        <f>IF(COUNTIFS(SCHD_배당!$A$2:$A$90,$A10,SCHD_배당!$B$2:$B$90,4)=0,"",SUMIFS(SCHD_배당!$G$2:$G$90,SCHD_배당!$A$2:$A$90,$A10,SCHD_배당!$B$2:$B$90,4))</f>
        <v/>
      </c>
      <c r="F10" s="28">
        <f>IF(SUM(B10:E10)=0,"",SUM(B10:E10))</f>
        <v/>
      </c>
      <c r="H10" s="35" t="n">
        <v>2020</v>
      </c>
      <c r="I10" s="29">
        <f>IF(OR(B10="",B9=""),"",B10/B9-1)</f>
        <v/>
      </c>
      <c r="J10" s="29">
        <f>IF(OR(C10="",C9=""),"",C10/C9-1)</f>
        <v/>
      </c>
      <c r="K10" s="29">
        <f>IF(OR(D10="",D9=""),"",D10/D9-1)</f>
        <v/>
      </c>
      <c r="L10" s="29">
        <f>IF(OR(E10="",E9=""),"",E10/E9-1)</f>
        <v/>
      </c>
    </row>
    <row r="11">
      <c r="A11" s="35" t="n">
        <v>2021</v>
      </c>
      <c r="B11" s="28">
        <f>IF(COUNTIFS(SCHD_배당!$A$2:$A$90,$A11,SCHD_배당!$B$2:$B$90,1)=0,"",SUMIFS(SCHD_배당!$G$2:$G$90,SCHD_배당!$A$2:$A$90,$A11,SCHD_배당!$B$2:$B$90,1))</f>
        <v/>
      </c>
      <c r="C11" s="28">
        <f>IF(COUNTIFS(SCHD_배당!$A$2:$A$90,$A11,SCHD_배당!$B$2:$B$90,2)=0,"",SUMIFS(SCHD_배당!$G$2:$G$90,SCHD_배당!$A$2:$A$90,$A11,SCHD_배당!$B$2:$B$90,2))</f>
        <v/>
      </c>
      <c r="D11" s="28">
        <f>IF(COUNTIFS(SCHD_배당!$A$2:$A$90,$A11,SCHD_배당!$B$2:$B$90,3)=0,"",SUMIFS(SCHD_배당!$G$2:$G$90,SCHD_배당!$A$2:$A$90,$A11,SCHD_배당!$B$2:$B$90,3))</f>
        <v/>
      </c>
      <c r="E11" s="28">
        <f>IF(COUNTIFS(SCHD_배당!$A$2:$A$90,$A11,SCHD_배당!$B$2:$B$90,4)=0,"",SUMIFS(SCHD_배당!$G$2:$G$90,SCHD_배당!$A$2:$A$90,$A11,SCHD_배당!$B$2:$B$90,4))</f>
        <v/>
      </c>
      <c r="F11" s="28">
        <f>IF(SUM(B11:E11)=0,"",SUM(B11:E11))</f>
        <v/>
      </c>
      <c r="H11" s="35" t="n">
        <v>2021</v>
      </c>
      <c r="I11" s="29">
        <f>IF(OR(B11="",B10=""),"",B11/B10-1)</f>
        <v/>
      </c>
      <c r="J11" s="29">
        <f>IF(OR(C11="",C10=""),"",C11/C10-1)</f>
        <v/>
      </c>
      <c r="K11" s="29">
        <f>IF(OR(D11="",D10=""),"",D11/D10-1)</f>
        <v/>
      </c>
      <c r="L11" s="29">
        <f>IF(OR(E11="",E10=""),"",E11/E10-1)</f>
        <v/>
      </c>
    </row>
    <row r="12">
      <c r="A12" s="35" t="n">
        <v>2022</v>
      </c>
      <c r="B12" s="28">
        <f>IF(COUNTIFS(SCHD_배당!$A$2:$A$90,$A12,SCHD_배당!$B$2:$B$90,1)=0,"",SUMIFS(SCHD_배당!$G$2:$G$90,SCHD_배당!$A$2:$A$90,$A12,SCHD_배당!$B$2:$B$90,1))</f>
        <v/>
      </c>
      <c r="C12" s="28">
        <f>IF(COUNTIFS(SCHD_배당!$A$2:$A$90,$A12,SCHD_배당!$B$2:$B$90,2)=0,"",SUMIFS(SCHD_배당!$G$2:$G$90,SCHD_배당!$A$2:$A$90,$A12,SCHD_배당!$B$2:$B$90,2))</f>
        <v/>
      </c>
      <c r="D12" s="28">
        <f>IF(COUNTIFS(SCHD_배당!$A$2:$A$90,$A12,SCHD_배당!$B$2:$B$90,3)=0,"",SUMIFS(SCHD_배당!$G$2:$G$90,SCHD_배당!$A$2:$A$90,$A12,SCHD_배당!$B$2:$B$90,3))</f>
        <v/>
      </c>
      <c r="E12" s="28">
        <f>IF(COUNTIFS(SCHD_배당!$A$2:$A$90,$A12,SCHD_배당!$B$2:$B$90,4)=0,"",SUMIFS(SCHD_배당!$G$2:$G$90,SCHD_배당!$A$2:$A$90,$A12,SCHD_배당!$B$2:$B$90,4))</f>
        <v/>
      </c>
      <c r="F12" s="28">
        <f>IF(SUM(B12:E12)=0,"",SUM(B12:E12))</f>
        <v/>
      </c>
      <c r="H12" s="35" t="n">
        <v>2022</v>
      </c>
      <c r="I12" s="29">
        <f>IF(OR(B12="",B11=""),"",B12/B11-1)</f>
        <v/>
      </c>
      <c r="J12" s="29">
        <f>IF(OR(C12="",C11=""),"",C12/C11-1)</f>
        <v/>
      </c>
      <c r="K12" s="29">
        <f>IF(OR(D12="",D11=""),"",D12/D11-1)</f>
        <v/>
      </c>
      <c r="L12" s="29">
        <f>IF(OR(E12="",E11=""),"",E12/E11-1)</f>
        <v/>
      </c>
    </row>
    <row r="13">
      <c r="A13" s="35" t="n">
        <v>2023</v>
      </c>
      <c r="B13" s="28">
        <f>IF(COUNTIFS(SCHD_배당!$A$2:$A$90,$A13,SCHD_배당!$B$2:$B$90,1)=0,"",SUMIFS(SCHD_배당!$G$2:$G$90,SCHD_배당!$A$2:$A$90,$A13,SCHD_배당!$B$2:$B$90,1))</f>
        <v/>
      </c>
      <c r="C13" s="28">
        <f>IF(COUNTIFS(SCHD_배당!$A$2:$A$90,$A13,SCHD_배당!$B$2:$B$90,2)=0,"",SUMIFS(SCHD_배당!$G$2:$G$90,SCHD_배당!$A$2:$A$90,$A13,SCHD_배당!$B$2:$B$90,2))</f>
        <v/>
      </c>
      <c r="D13" s="28">
        <f>IF(COUNTIFS(SCHD_배당!$A$2:$A$90,$A13,SCHD_배당!$B$2:$B$90,3)=0,"",SUMIFS(SCHD_배당!$G$2:$G$90,SCHD_배당!$A$2:$A$90,$A13,SCHD_배당!$B$2:$B$90,3))</f>
        <v/>
      </c>
      <c r="E13" s="28">
        <f>IF(COUNTIFS(SCHD_배당!$A$2:$A$90,$A13,SCHD_배당!$B$2:$B$90,4)=0,"",SUMIFS(SCHD_배당!$G$2:$G$90,SCHD_배당!$A$2:$A$90,$A13,SCHD_배당!$B$2:$B$90,4))</f>
        <v/>
      </c>
      <c r="F13" s="28">
        <f>IF(SUM(B13:E13)=0,"",SUM(B13:E13))</f>
        <v/>
      </c>
      <c r="H13" s="35" t="n">
        <v>2023</v>
      </c>
      <c r="I13" s="29">
        <f>IF(OR(B13="",B12=""),"",B13/B12-1)</f>
        <v/>
      </c>
      <c r="J13" s="29">
        <f>IF(OR(C13="",C12=""),"",C13/C12-1)</f>
        <v/>
      </c>
      <c r="K13" s="29">
        <f>IF(OR(D13="",D12=""),"",D13/D12-1)</f>
        <v/>
      </c>
      <c r="L13" s="29">
        <f>IF(OR(E13="",E12=""),"",E13/E12-1)</f>
        <v/>
      </c>
    </row>
    <row r="14">
      <c r="A14" s="35" t="n">
        <v>2024</v>
      </c>
      <c r="B14" s="28">
        <f>IF(COUNTIFS(SCHD_배당!$A$2:$A$90,$A14,SCHD_배당!$B$2:$B$90,1)=0,"",SUMIFS(SCHD_배당!$G$2:$G$90,SCHD_배당!$A$2:$A$90,$A14,SCHD_배당!$B$2:$B$90,1))</f>
        <v/>
      </c>
      <c r="C14" s="28">
        <f>IF(COUNTIFS(SCHD_배당!$A$2:$A$90,$A14,SCHD_배당!$B$2:$B$90,2)=0,"",SUMIFS(SCHD_배당!$G$2:$G$90,SCHD_배당!$A$2:$A$90,$A14,SCHD_배당!$B$2:$B$90,2))</f>
        <v/>
      </c>
      <c r="D14" s="28">
        <f>IF(COUNTIFS(SCHD_배당!$A$2:$A$90,$A14,SCHD_배당!$B$2:$B$90,3)=0,"",SUMIFS(SCHD_배당!$G$2:$G$90,SCHD_배당!$A$2:$A$90,$A14,SCHD_배당!$B$2:$B$90,3))</f>
        <v/>
      </c>
      <c r="E14" s="28">
        <f>IF(COUNTIFS(SCHD_배당!$A$2:$A$90,$A14,SCHD_배당!$B$2:$B$90,4)=0,"",SUMIFS(SCHD_배당!$G$2:$G$90,SCHD_배당!$A$2:$A$90,$A14,SCHD_배당!$B$2:$B$90,4))</f>
        <v/>
      </c>
      <c r="F14" s="28">
        <f>IF(SUM(B14:E14)=0,"",SUM(B14:E14))</f>
        <v/>
      </c>
      <c r="H14" s="35" t="n">
        <v>2024</v>
      </c>
      <c r="I14" s="29">
        <f>IF(OR(B14="",B13=""),"",B14/B13-1)</f>
        <v/>
      </c>
      <c r="J14" s="29">
        <f>IF(OR(C14="",C13=""),"",C14/C13-1)</f>
        <v/>
      </c>
      <c r="K14" s="29">
        <f>IF(OR(D14="",D13=""),"",D14/D13-1)</f>
        <v/>
      </c>
      <c r="L14" s="29">
        <f>IF(OR(E14="",E13=""),"",E14/E13-1)</f>
        <v/>
      </c>
    </row>
    <row r="15">
      <c r="A15" s="35" t="n">
        <v>2025</v>
      </c>
      <c r="B15" s="28">
        <f>IF(COUNTIFS(SCHD_배당!$A$2:$A$90,$A15,SCHD_배당!$B$2:$B$90,1)=0,"",SUMIFS(SCHD_배당!$G$2:$G$90,SCHD_배당!$A$2:$A$90,$A15,SCHD_배당!$B$2:$B$90,1))</f>
        <v/>
      </c>
      <c r="C15" s="28">
        <f>IF(COUNTIFS(SCHD_배당!$A$2:$A$90,$A15,SCHD_배당!$B$2:$B$90,2)=0,"",SUMIFS(SCHD_배당!$G$2:$G$90,SCHD_배당!$A$2:$A$90,$A15,SCHD_배당!$B$2:$B$90,2))</f>
        <v/>
      </c>
      <c r="D15" s="28">
        <f>IF(COUNTIFS(SCHD_배당!$A$2:$A$90,$A15,SCHD_배당!$B$2:$B$90,3)=0,"",SUMIFS(SCHD_배당!$G$2:$G$90,SCHD_배당!$A$2:$A$90,$A15,SCHD_배당!$B$2:$B$90,3))</f>
        <v/>
      </c>
      <c r="E15" s="28">
        <f>IF(COUNTIFS(SCHD_배당!$A$2:$A$90,$A15,SCHD_배당!$B$2:$B$90,4)=0,"",SUMIFS(SCHD_배당!$G$2:$G$90,SCHD_배당!$A$2:$A$90,$A15,SCHD_배당!$B$2:$B$90,4))</f>
        <v/>
      </c>
      <c r="F15" s="28">
        <f>IF(SUM(B15:E15)=0,"",SUM(B15:E15))</f>
        <v/>
      </c>
      <c r="H15" s="35" t="n">
        <v>2025</v>
      </c>
      <c r="I15" s="29">
        <f>IF(OR(B15="",B14=""),"",B15/B14-1)</f>
        <v/>
      </c>
      <c r="J15" s="29">
        <f>IF(OR(C15="",C14=""),"",C15/C14-1)</f>
        <v/>
      </c>
      <c r="K15" s="29">
        <f>IF(OR(D15="",D14=""),"",D15/D14-1)</f>
        <v/>
      </c>
      <c r="L15" s="29">
        <f>IF(OR(E15="",E14=""),"",E15/E14-1)</f>
        <v/>
      </c>
    </row>
    <row r="16">
      <c r="A16" s="35" t="n">
        <v>2026</v>
      </c>
      <c r="B16" s="28">
        <f>IF(COUNTIFS(SCHD_배당!$A$2:$A$90,$A16,SCHD_배당!$B$2:$B$90,1)=0,"",SUMIFS(SCHD_배당!$G$2:$G$90,SCHD_배당!$A$2:$A$90,$A16,SCHD_배당!$B$2:$B$90,1))</f>
        <v/>
      </c>
      <c r="C16" s="28">
        <f>IF(COUNTIFS(SCHD_배당!$A$2:$A$90,$A16,SCHD_배당!$B$2:$B$90,2)=0,"",SUMIFS(SCHD_배당!$G$2:$G$90,SCHD_배당!$A$2:$A$90,$A16,SCHD_배당!$B$2:$B$90,2))</f>
        <v/>
      </c>
      <c r="D16" s="28">
        <f>IF(COUNTIFS(SCHD_배당!$A$2:$A$90,$A16,SCHD_배당!$B$2:$B$90,3)=0,"",SUMIFS(SCHD_배당!$G$2:$G$90,SCHD_배당!$A$2:$A$90,$A16,SCHD_배당!$B$2:$B$90,3))</f>
        <v/>
      </c>
      <c r="E16" s="28">
        <f>IF(COUNTIFS(SCHD_배당!$A$2:$A$90,$A16,SCHD_배당!$B$2:$B$90,4)=0,"",SUMIFS(SCHD_배당!$G$2:$G$90,SCHD_배당!$A$2:$A$90,$A16,SCHD_배당!$B$2:$B$90,4))</f>
        <v/>
      </c>
      <c r="F16" s="28">
        <f>IF(SUM(B16:E16)=0,"",SUM(B16:E16))</f>
        <v/>
      </c>
      <c r="H16" s="35" t="n">
        <v>2026</v>
      </c>
      <c r="I16" s="29">
        <f>IF(OR(B16="",B15=""),"",B16/B15-1)</f>
        <v/>
      </c>
      <c r="J16" s="29">
        <f>IF(OR(C16="",C15=""),"",C16/C15-1)</f>
        <v/>
      </c>
      <c r="K16" s="29">
        <f>IF(OR(D16="",D15=""),"",D16/D15-1)</f>
        <v/>
      </c>
      <c r="L16" s="29">
        <f>IF(OR(E16="",E15=""),"",E16/E15-1)</f>
        <v/>
      </c>
    </row>
    <row r="17">
      <c r="A17" s="35" t="n">
        <v>2027</v>
      </c>
      <c r="B17" s="28">
        <f>IF(COUNTIFS(SCHD_배당!$A$2:$A$90,$A17,SCHD_배당!$B$2:$B$90,1)=0,"",SUMIFS(SCHD_배당!$G$2:$G$90,SCHD_배당!$A$2:$A$90,$A17,SCHD_배당!$B$2:$B$90,1))</f>
        <v/>
      </c>
      <c r="C17" s="28">
        <f>IF(COUNTIFS(SCHD_배당!$A$2:$A$90,$A17,SCHD_배당!$B$2:$B$90,2)=0,"",SUMIFS(SCHD_배당!$G$2:$G$90,SCHD_배당!$A$2:$A$90,$A17,SCHD_배당!$B$2:$B$90,2))</f>
        <v/>
      </c>
      <c r="D17" s="28">
        <f>IF(COUNTIFS(SCHD_배당!$A$2:$A$90,$A17,SCHD_배당!$B$2:$B$90,3)=0,"",SUMIFS(SCHD_배당!$G$2:$G$90,SCHD_배당!$A$2:$A$90,$A17,SCHD_배당!$B$2:$B$90,3))</f>
        <v/>
      </c>
      <c r="E17" s="28">
        <f>IF(COUNTIFS(SCHD_배당!$A$2:$A$90,$A17,SCHD_배당!$B$2:$B$90,4)=0,"",SUMIFS(SCHD_배당!$G$2:$G$90,SCHD_배당!$A$2:$A$90,$A17,SCHD_배당!$B$2:$B$90,4))</f>
        <v/>
      </c>
      <c r="F17" s="28">
        <f>IF(SUM(B17:E17)=0,"",SUM(B17:E17))</f>
        <v/>
      </c>
      <c r="H17" s="35" t="n">
        <v>2027</v>
      </c>
      <c r="I17" s="29">
        <f>IF(OR(B17="",B16=""),"",B17/B16-1)</f>
        <v/>
      </c>
      <c r="J17" s="29">
        <f>IF(OR(C17="",C16=""),"",C17/C16-1)</f>
        <v/>
      </c>
      <c r="K17" s="29">
        <f>IF(OR(D17="",D16=""),"",D17/D16-1)</f>
        <v/>
      </c>
      <c r="L17" s="29">
        <f>IF(OR(E17="",E16=""),"",E17/E16-1)</f>
        <v/>
      </c>
    </row>
    <row r="18">
      <c r="A18" s="35" t="n">
        <v>2028</v>
      </c>
      <c r="B18" s="28">
        <f>IF(COUNTIFS(SCHD_배당!$A$2:$A$90,$A18,SCHD_배당!$B$2:$B$90,1)=0,"",SUMIFS(SCHD_배당!$G$2:$G$90,SCHD_배당!$A$2:$A$90,$A18,SCHD_배당!$B$2:$B$90,1))</f>
        <v/>
      </c>
      <c r="C18" s="28">
        <f>IF(COUNTIFS(SCHD_배당!$A$2:$A$90,$A18,SCHD_배당!$B$2:$B$90,2)=0,"",SUMIFS(SCHD_배당!$G$2:$G$90,SCHD_배당!$A$2:$A$90,$A18,SCHD_배당!$B$2:$B$90,2))</f>
        <v/>
      </c>
      <c r="D18" s="28">
        <f>IF(COUNTIFS(SCHD_배당!$A$2:$A$90,$A18,SCHD_배당!$B$2:$B$90,3)=0,"",SUMIFS(SCHD_배당!$G$2:$G$90,SCHD_배당!$A$2:$A$90,$A18,SCHD_배당!$B$2:$B$90,3))</f>
        <v/>
      </c>
      <c r="E18" s="28">
        <f>IF(COUNTIFS(SCHD_배당!$A$2:$A$90,$A18,SCHD_배당!$B$2:$B$90,4)=0,"",SUMIFS(SCHD_배당!$G$2:$G$90,SCHD_배당!$A$2:$A$90,$A18,SCHD_배당!$B$2:$B$90,4))</f>
        <v/>
      </c>
      <c r="F18" s="28">
        <f>IF(SUM(B18:E18)=0,"",SUM(B18:E18))</f>
        <v/>
      </c>
      <c r="H18" s="35" t="n">
        <v>2028</v>
      </c>
      <c r="I18" s="29">
        <f>IF(OR(B18="",B17=""),"",B18/B17-1)</f>
        <v/>
      </c>
      <c r="J18" s="29">
        <f>IF(OR(C18="",C17=""),"",C18/C17-1)</f>
        <v/>
      </c>
      <c r="K18" s="29">
        <f>IF(OR(D18="",D17=""),"",D18/D17-1)</f>
        <v/>
      </c>
      <c r="L18" s="29">
        <f>IF(OR(E18="",E17=""),"",E18/E17-1)</f>
        <v/>
      </c>
    </row>
    <row r="19">
      <c r="A19" s="35" t="n">
        <v>2029</v>
      </c>
      <c r="B19" s="28">
        <f>IF(COUNTIFS(SCHD_배당!$A$2:$A$90,$A19,SCHD_배당!$B$2:$B$90,1)=0,"",SUMIFS(SCHD_배당!$G$2:$G$90,SCHD_배당!$A$2:$A$90,$A19,SCHD_배당!$B$2:$B$90,1))</f>
        <v/>
      </c>
      <c r="C19" s="28">
        <f>IF(COUNTIFS(SCHD_배당!$A$2:$A$90,$A19,SCHD_배당!$B$2:$B$90,2)=0,"",SUMIFS(SCHD_배당!$G$2:$G$90,SCHD_배당!$A$2:$A$90,$A19,SCHD_배당!$B$2:$B$90,2))</f>
        <v/>
      </c>
      <c r="D19" s="28">
        <f>IF(COUNTIFS(SCHD_배당!$A$2:$A$90,$A19,SCHD_배당!$B$2:$B$90,3)=0,"",SUMIFS(SCHD_배당!$G$2:$G$90,SCHD_배당!$A$2:$A$90,$A19,SCHD_배당!$B$2:$B$90,3))</f>
        <v/>
      </c>
      <c r="E19" s="28">
        <f>IF(COUNTIFS(SCHD_배당!$A$2:$A$90,$A19,SCHD_배당!$B$2:$B$90,4)=0,"",SUMIFS(SCHD_배당!$G$2:$G$90,SCHD_배당!$A$2:$A$90,$A19,SCHD_배당!$B$2:$B$90,4))</f>
        <v/>
      </c>
      <c r="F19" s="28">
        <f>IF(SUM(B19:E19)=0,"",SUM(B19:E19))</f>
        <v/>
      </c>
      <c r="H19" s="35" t="n">
        <v>2029</v>
      </c>
      <c r="I19" s="29">
        <f>IF(OR(B19="",B18=""),"",B19/B18-1)</f>
        <v/>
      </c>
      <c r="J19" s="29">
        <f>IF(OR(C19="",C18=""),"",C19/C18-1)</f>
        <v/>
      </c>
      <c r="K19" s="29">
        <f>IF(OR(D19="",D18=""),"",D19/D18-1)</f>
        <v/>
      </c>
      <c r="L19" s="29">
        <f>IF(OR(E19="",E18=""),"",E19/E18-1)</f>
        <v/>
      </c>
    </row>
    <row r="20">
      <c r="A20" s="35" t="n">
        <v>2030</v>
      </c>
      <c r="B20" s="28">
        <f>IF(COUNTIFS(SCHD_배당!$A$2:$A$90,$A20,SCHD_배당!$B$2:$B$90,1)=0,"",SUMIFS(SCHD_배당!$G$2:$G$90,SCHD_배당!$A$2:$A$90,$A20,SCHD_배당!$B$2:$B$90,1))</f>
        <v/>
      </c>
      <c r="C20" s="28">
        <f>IF(COUNTIFS(SCHD_배당!$A$2:$A$90,$A20,SCHD_배당!$B$2:$B$90,2)=0,"",SUMIFS(SCHD_배당!$G$2:$G$90,SCHD_배당!$A$2:$A$90,$A20,SCHD_배당!$B$2:$B$90,2))</f>
        <v/>
      </c>
      <c r="D20" s="28">
        <f>IF(COUNTIFS(SCHD_배당!$A$2:$A$90,$A20,SCHD_배당!$B$2:$B$90,3)=0,"",SUMIFS(SCHD_배당!$G$2:$G$90,SCHD_배당!$A$2:$A$90,$A20,SCHD_배당!$B$2:$B$90,3))</f>
        <v/>
      </c>
      <c r="E20" s="28">
        <f>IF(COUNTIFS(SCHD_배당!$A$2:$A$90,$A20,SCHD_배당!$B$2:$B$90,4)=0,"",SUMIFS(SCHD_배당!$G$2:$G$90,SCHD_배당!$A$2:$A$90,$A20,SCHD_배당!$B$2:$B$90,4))</f>
        <v/>
      </c>
      <c r="F20" s="28">
        <f>IF(SUM(B20:E20)=0,"",SUM(B20:E20))</f>
        <v/>
      </c>
      <c r="H20" s="35" t="n">
        <v>2030</v>
      </c>
      <c r="I20" s="29">
        <f>IF(OR(B20="",B19=""),"",B20/B19-1)</f>
        <v/>
      </c>
      <c r="J20" s="29">
        <f>IF(OR(C20="",C19=""),"",C20/C19-1)</f>
        <v/>
      </c>
      <c r="K20" s="29">
        <f>IF(OR(D20="",D19=""),"",D20/D19-1)</f>
        <v/>
      </c>
      <c r="L20" s="29">
        <f>IF(OR(E20="",E19=""),"",E20/E19-1)</f>
        <v/>
      </c>
    </row>
    <row r="21">
      <c r="A21" s="35" t="n">
        <v>2031</v>
      </c>
      <c r="B21" s="28">
        <f>IF(COUNTIFS(SCHD_배당!$A$2:$A$90,$A21,SCHD_배당!$B$2:$B$90,1)=0,"",SUMIFS(SCHD_배당!$G$2:$G$90,SCHD_배당!$A$2:$A$90,$A21,SCHD_배당!$B$2:$B$90,1))</f>
        <v/>
      </c>
      <c r="C21" s="28">
        <f>IF(COUNTIFS(SCHD_배당!$A$2:$A$90,$A21,SCHD_배당!$B$2:$B$90,2)=0,"",SUMIFS(SCHD_배당!$G$2:$G$90,SCHD_배당!$A$2:$A$90,$A21,SCHD_배당!$B$2:$B$90,2))</f>
        <v/>
      </c>
      <c r="D21" s="28">
        <f>IF(COUNTIFS(SCHD_배당!$A$2:$A$90,$A21,SCHD_배당!$B$2:$B$90,3)=0,"",SUMIFS(SCHD_배당!$G$2:$G$90,SCHD_배당!$A$2:$A$90,$A21,SCHD_배당!$B$2:$B$90,3))</f>
        <v/>
      </c>
      <c r="E21" s="28">
        <f>IF(COUNTIFS(SCHD_배당!$A$2:$A$90,$A21,SCHD_배당!$B$2:$B$90,4)=0,"",SUMIFS(SCHD_배당!$G$2:$G$90,SCHD_배당!$A$2:$A$90,$A21,SCHD_배당!$B$2:$B$90,4))</f>
        <v/>
      </c>
      <c r="F21" s="28">
        <f>IF(SUM(B21:E21)=0,"",SUM(B21:E21))</f>
        <v/>
      </c>
      <c r="H21" s="35" t="n">
        <v>2031</v>
      </c>
      <c r="I21" s="29">
        <f>IF(OR(B21="",B20=""),"",B21/B20-1)</f>
        <v/>
      </c>
      <c r="J21" s="29">
        <f>IF(OR(C21="",C20=""),"",C21/C20-1)</f>
        <v/>
      </c>
      <c r="K21" s="29">
        <f>IF(OR(D21="",D20=""),"",D21/D20-1)</f>
        <v/>
      </c>
      <c r="L21" s="29">
        <f>IF(OR(E21="",E20=""),"",E21/E20-1)</f>
        <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F357"/>
  <sheetViews>
    <sheetView workbookViewId="0">
      <pane ySplit="1" topLeftCell="A2" activePane="bottomLeft" state="frozen"/>
      <selection pane="bottomLeft" activeCell="A1" sqref="A1"/>
    </sheetView>
  </sheetViews>
  <sheetFormatPr baseColWidth="8" defaultRowHeight="15"/>
  <cols>
    <col width="10" customWidth="1" min="1" max="1"/>
    <col width="24" customWidth="1" min="2" max="2"/>
    <col width="12" customWidth="1" min="3" max="3"/>
    <col width="11" customWidth="1" min="4" max="4"/>
    <col width="9" customWidth="1" min="5" max="5"/>
    <col width="30" customWidth="1" min="6" max="6"/>
  </cols>
  <sheetData>
    <row r="1" ht="34" customHeight="1">
      <c r="A1" s="23" t="inlineStr">
        <is>
          <t>종목코드</t>
        </is>
      </c>
      <c r="B1" s="23" t="inlineStr">
        <is>
          <t>종목명</t>
        </is>
      </c>
      <c r="C1" s="23" t="inlineStr">
        <is>
          <t>기준일</t>
        </is>
      </c>
      <c r="D1" s="23" t="inlineStr">
        <is>
          <t>분배금(원)</t>
        </is>
      </c>
      <c r="E1" s="23" t="inlineStr">
        <is>
          <t>분배율</t>
        </is>
      </c>
      <c r="F1" s="23" t="inlineStr">
        <is>
          <t>비고</t>
        </is>
      </c>
    </row>
    <row r="2">
      <c r="A2" s="46" t="inlineStr">
        <is>
          <t>458730</t>
        </is>
      </c>
      <c r="B2" s="33" t="inlineStr">
        <is>
          <t>TIGER 미국배당다우존스</t>
        </is>
      </c>
      <c r="C2" s="26" t="n">
        <v>45135</v>
      </c>
      <c r="D2" s="47" t="n">
        <v>30</v>
      </c>
      <c r="E2" s="48" t="n">
        <v>0.002898</v>
      </c>
    </row>
    <row r="3">
      <c r="A3" s="46" t="inlineStr">
        <is>
          <t>458730</t>
        </is>
      </c>
      <c r="B3" s="33" t="inlineStr">
        <is>
          <t>TIGER 미국배당다우존스</t>
        </is>
      </c>
      <c r="C3" s="26" t="n">
        <v>45168</v>
      </c>
      <c r="D3" s="47" t="n">
        <v>34</v>
      </c>
      <c r="E3" s="48" t="n">
        <v>0.003258</v>
      </c>
    </row>
    <row r="4">
      <c r="A4" s="46" t="inlineStr">
        <is>
          <t>458730</t>
        </is>
      </c>
      <c r="B4" s="33" t="inlineStr">
        <is>
          <t>TIGER 미국배당다우존스</t>
        </is>
      </c>
      <c r="C4" s="26" t="n">
        <v>45195</v>
      </c>
      <c r="D4" s="47" t="n">
        <v>33</v>
      </c>
      <c r="E4" s="48" t="n">
        <v>0.003217</v>
      </c>
    </row>
    <row r="5">
      <c r="A5" s="46" t="inlineStr">
        <is>
          <t>458730</t>
        </is>
      </c>
      <c r="B5" s="33" t="inlineStr">
        <is>
          <t>TIGER 미국배당다우존스</t>
        </is>
      </c>
      <c r="C5" s="26" t="n">
        <v>45229</v>
      </c>
      <c r="D5" s="47" t="n">
        <v>30</v>
      </c>
      <c r="E5" s="48" t="n">
        <v>0.003025</v>
      </c>
    </row>
    <row r="6">
      <c r="A6" s="46" t="inlineStr">
        <is>
          <t>458730</t>
        </is>
      </c>
      <c r="B6" s="33" t="inlineStr">
        <is>
          <t>TIGER 미국배당다우존스</t>
        </is>
      </c>
      <c r="C6" s="26" t="n">
        <v>45259</v>
      </c>
      <c r="D6" s="47" t="n">
        <v>41</v>
      </c>
      <c r="E6" s="48" t="n">
        <v>0.004153</v>
      </c>
    </row>
    <row r="7">
      <c r="A7" s="46" t="inlineStr">
        <is>
          <t>458730</t>
        </is>
      </c>
      <c r="B7" s="33" t="inlineStr">
        <is>
          <t>TIGER 미국배당다우존스</t>
        </is>
      </c>
      <c r="C7" s="26" t="n">
        <v>45287</v>
      </c>
      <c r="D7" s="47" t="n">
        <v>34</v>
      </c>
      <c r="E7" s="48" t="n">
        <v>0.00322</v>
      </c>
    </row>
    <row r="8">
      <c r="A8" s="46" t="inlineStr">
        <is>
          <t>458730</t>
        </is>
      </c>
      <c r="B8" s="33" t="inlineStr">
        <is>
          <t>TIGER 미국배당다우존스</t>
        </is>
      </c>
      <c r="C8" s="26" t="n">
        <v>45321</v>
      </c>
      <c r="D8" s="47" t="n">
        <v>30</v>
      </c>
      <c r="E8" s="48" t="n">
        <v>0.00272</v>
      </c>
    </row>
    <row r="9">
      <c r="A9" s="46" t="inlineStr">
        <is>
          <t>458730</t>
        </is>
      </c>
      <c r="B9" s="33" t="inlineStr">
        <is>
          <t>TIGER 미국배당다우존스</t>
        </is>
      </c>
      <c r="C9" s="26" t="n">
        <v>45350</v>
      </c>
      <c r="D9" s="47" t="n">
        <v>32</v>
      </c>
      <c r="E9" s="48" t="n">
        <v>0.002904</v>
      </c>
    </row>
    <row r="10">
      <c r="A10" s="46" t="inlineStr">
        <is>
          <t>458730</t>
        </is>
      </c>
      <c r="B10" s="33" t="inlineStr">
        <is>
          <t>TIGER 미국배당다우존스</t>
        </is>
      </c>
      <c r="C10" s="26" t="n">
        <v>45379</v>
      </c>
      <c r="D10" s="47" t="n">
        <v>28</v>
      </c>
      <c r="E10" s="48" t="n">
        <v>0.002454</v>
      </c>
    </row>
    <row r="11">
      <c r="A11" s="46" t="inlineStr">
        <is>
          <t>458730</t>
        </is>
      </c>
      <c r="B11" s="33" t="inlineStr">
        <is>
          <t>TIGER 미국배당다우존스</t>
        </is>
      </c>
      <c r="C11" s="26" t="n">
        <v>45411</v>
      </c>
      <c r="D11" s="47" t="n">
        <v>35</v>
      </c>
      <c r="E11" s="48" t="n">
        <v>0.003067</v>
      </c>
    </row>
    <row r="12">
      <c r="A12" s="46" t="inlineStr">
        <is>
          <t>458730</t>
        </is>
      </c>
      <c r="B12" s="33" t="inlineStr">
        <is>
          <t>TIGER 미국배당다우존스</t>
        </is>
      </c>
      <c r="C12" s="26" t="n">
        <v>45442</v>
      </c>
      <c r="D12" s="47" t="n">
        <v>42</v>
      </c>
      <c r="E12" s="48" t="n">
        <v>0.003726</v>
      </c>
    </row>
    <row r="13">
      <c r="A13" s="46" t="inlineStr">
        <is>
          <t>458730</t>
        </is>
      </c>
      <c r="B13" s="33" t="inlineStr">
        <is>
          <t>TIGER 미국배당다우존스</t>
        </is>
      </c>
      <c r="C13" s="26" t="n">
        <v>45470</v>
      </c>
      <c r="D13" s="47" t="n">
        <v>42</v>
      </c>
      <c r="E13" s="48" t="n">
        <v>0.003625</v>
      </c>
    </row>
    <row r="14">
      <c r="A14" s="46" t="inlineStr">
        <is>
          <t>458730</t>
        </is>
      </c>
      <c r="B14" s="33" t="inlineStr">
        <is>
          <t>TIGER 미국배당다우존스</t>
        </is>
      </c>
      <c r="C14" s="26" t="n">
        <v>45503</v>
      </c>
      <c r="D14" s="47" t="n">
        <v>41</v>
      </c>
      <c r="E14" s="48" t="n">
        <v>0.003367</v>
      </c>
    </row>
    <row r="15">
      <c r="A15" s="46" t="inlineStr">
        <is>
          <t>458730</t>
        </is>
      </c>
      <c r="B15" s="33" t="inlineStr">
        <is>
          <t>TIGER 미국배당다우존스</t>
        </is>
      </c>
      <c r="C15" s="26" t="n">
        <v>45533</v>
      </c>
      <c r="D15" s="47" t="n">
        <v>39</v>
      </c>
      <c r="E15" s="48" t="n">
        <v>0.003277</v>
      </c>
    </row>
    <row r="16">
      <c r="A16" s="46" t="inlineStr">
        <is>
          <t>458730</t>
        </is>
      </c>
      <c r="B16" s="33" t="inlineStr">
        <is>
          <t>TIGER 미국배당다우존스</t>
        </is>
      </c>
      <c r="C16" s="26" t="n">
        <v>45562</v>
      </c>
      <c r="D16" s="47" t="n">
        <v>34</v>
      </c>
      <c r="E16" s="48" t="n">
        <v>0.00287</v>
      </c>
    </row>
    <row r="17">
      <c r="A17" s="46" t="inlineStr">
        <is>
          <t>458730</t>
        </is>
      </c>
      <c r="B17" s="33" t="inlineStr">
        <is>
          <t>TIGER 미국배당다우존스</t>
        </is>
      </c>
      <c r="C17" s="26" t="n">
        <v>45595</v>
      </c>
      <c r="D17" s="47" t="n">
        <v>34</v>
      </c>
      <c r="E17" s="48" t="n">
        <v>0.002708</v>
      </c>
    </row>
    <row r="18">
      <c r="A18" s="46" t="inlineStr">
        <is>
          <t>458730</t>
        </is>
      </c>
      <c r="B18" s="33" t="inlineStr">
        <is>
          <t>TIGER 미국배당다우존스</t>
        </is>
      </c>
      <c r="C18" s="26" t="n">
        <v>45624</v>
      </c>
      <c r="D18" s="47" t="n">
        <v>48</v>
      </c>
      <c r="E18" s="48" t="n">
        <v>0.00366</v>
      </c>
    </row>
    <row r="19">
      <c r="A19" s="46" t="inlineStr">
        <is>
          <t>458730</t>
        </is>
      </c>
      <c r="B19" s="33" t="inlineStr">
        <is>
          <t>TIGER 미국배당다우존스</t>
        </is>
      </c>
      <c r="C19" s="26" t="n">
        <v>45653</v>
      </c>
      <c r="D19" s="47" t="n">
        <v>38</v>
      </c>
      <c r="E19" s="48" t="n">
        <v>0.002933</v>
      </c>
    </row>
    <row r="20">
      <c r="A20" s="46" t="inlineStr">
        <is>
          <t>458730</t>
        </is>
      </c>
      <c r="B20" s="33" t="inlineStr">
        <is>
          <t>TIGER 미국배당다우존스</t>
        </is>
      </c>
      <c r="C20" s="26" t="n">
        <v>45681</v>
      </c>
      <c r="D20" s="47" t="n">
        <v>45</v>
      </c>
      <c r="E20" s="48" t="n">
        <v>0.003507</v>
      </c>
    </row>
    <row r="21">
      <c r="A21" s="46" t="inlineStr">
        <is>
          <t>458730</t>
        </is>
      </c>
      <c r="B21" s="33" t="inlineStr">
        <is>
          <t>TIGER 미국배당다우존스</t>
        </is>
      </c>
      <c r="C21" s="26" t="n">
        <v>45715</v>
      </c>
      <c r="D21" s="47" t="n">
        <v>35</v>
      </c>
      <c r="E21" s="48" t="n">
        <v>0.002704</v>
      </c>
    </row>
    <row r="22">
      <c r="A22" s="46" t="inlineStr">
        <is>
          <t>458730</t>
        </is>
      </c>
      <c r="B22" s="33" t="inlineStr">
        <is>
          <t>TIGER 미국배당다우존스</t>
        </is>
      </c>
      <c r="C22" s="26" t="n">
        <v>45744</v>
      </c>
      <c r="D22" s="47" t="n">
        <v>40</v>
      </c>
      <c r="E22" s="48" t="n">
        <v>0.003073</v>
      </c>
    </row>
    <row r="23">
      <c r="A23" s="46" t="inlineStr">
        <is>
          <t>458730</t>
        </is>
      </c>
      <c r="B23" s="33" t="inlineStr">
        <is>
          <t>TIGER 미국배당다우존스</t>
        </is>
      </c>
      <c r="C23" s="26" t="n">
        <v>45776</v>
      </c>
      <c r="D23" s="47" t="n">
        <v>26</v>
      </c>
      <c r="E23" s="48" t="n">
        <v>0.002208</v>
      </c>
    </row>
    <row r="24">
      <c r="A24" s="46" t="inlineStr">
        <is>
          <t>458730</t>
        </is>
      </c>
      <c r="B24" s="33" t="inlineStr">
        <is>
          <t>TIGER 미국배당다우존스</t>
        </is>
      </c>
      <c r="C24" s="26" t="n">
        <v>45806</v>
      </c>
      <c r="D24" s="47" t="n">
        <v>39</v>
      </c>
      <c r="E24" s="48" t="n">
        <v>0.0034</v>
      </c>
    </row>
    <row r="25">
      <c r="A25" s="46" t="inlineStr">
        <is>
          <t>458730</t>
        </is>
      </c>
      <c r="B25" s="33" t="inlineStr">
        <is>
          <t>TIGER 미국배당다우존스</t>
        </is>
      </c>
      <c r="C25" s="26" t="n">
        <v>45835</v>
      </c>
      <c r="D25" s="47" t="n">
        <v>34</v>
      </c>
      <c r="E25" s="48" t="n">
        <v>0.002976</v>
      </c>
    </row>
    <row r="26">
      <c r="A26" s="46" t="inlineStr">
        <is>
          <t>458730</t>
        </is>
      </c>
      <c r="B26" s="33" t="inlineStr">
        <is>
          <t>TIGER 미국배당다우존스</t>
        </is>
      </c>
      <c r="C26" s="26" t="n">
        <v>45868</v>
      </c>
      <c r="D26" s="47" t="n">
        <v>30</v>
      </c>
      <c r="E26" s="48" t="n">
        <v>0.002489</v>
      </c>
    </row>
    <row r="27">
      <c r="A27" s="46" t="inlineStr">
        <is>
          <t>458730</t>
        </is>
      </c>
      <c r="B27" s="33" t="inlineStr">
        <is>
          <t>TIGER 미국배당다우존스</t>
        </is>
      </c>
      <c r="C27" s="26" t="n">
        <v>45897</v>
      </c>
      <c r="D27" s="47" t="n">
        <v>35</v>
      </c>
      <c r="E27" s="48" t="n">
        <v>0.002846</v>
      </c>
    </row>
    <row r="28">
      <c r="A28" s="46" t="inlineStr">
        <is>
          <t>458730</t>
        </is>
      </c>
      <c r="B28" s="33" t="inlineStr">
        <is>
          <t>TIGER 미국배당다우존스</t>
        </is>
      </c>
      <c r="C28" s="26" t="n">
        <v>45929</v>
      </c>
      <c r="D28" s="47" t="n">
        <v>38</v>
      </c>
      <c r="E28" s="48" t="n">
        <v>0.003126</v>
      </c>
    </row>
    <row r="29">
      <c r="A29" s="46" t="inlineStr">
        <is>
          <t>458730</t>
        </is>
      </c>
      <c r="B29" s="33" t="inlineStr">
        <is>
          <t>TIGER 미국배당다우존스</t>
        </is>
      </c>
      <c r="C29" s="26" t="n">
        <v>45960</v>
      </c>
      <c r="D29" s="47" t="n">
        <v>30</v>
      </c>
      <c r="E29" s="48" t="n">
        <v>0.002446</v>
      </c>
    </row>
    <row r="30">
      <c r="A30" s="46" t="inlineStr">
        <is>
          <t>458730</t>
        </is>
      </c>
      <c r="B30" s="33" t="inlineStr">
        <is>
          <t>TIGER 미국배당다우존스</t>
        </is>
      </c>
      <c r="C30" s="26" t="n">
        <v>45988</v>
      </c>
      <c r="D30" s="47" t="n">
        <v>38</v>
      </c>
      <c r="E30" s="48" t="n">
        <v>0.002998</v>
      </c>
    </row>
    <row r="31">
      <c r="A31" s="46" t="inlineStr">
        <is>
          <t>458730</t>
        </is>
      </c>
      <c r="B31" s="33" t="inlineStr">
        <is>
          <t>TIGER 미국배당다우존스</t>
        </is>
      </c>
      <c r="C31" s="26" t="n">
        <v>46020</v>
      </c>
      <c r="D31" s="47" t="n">
        <v>40</v>
      </c>
      <c r="E31" s="48" t="n">
        <v>0.003132</v>
      </c>
    </row>
    <row r="32">
      <c r="A32" s="46" t="inlineStr">
        <is>
          <t>458730</t>
        </is>
      </c>
      <c r="B32" s="33" t="inlineStr">
        <is>
          <t>TIGER 미국배당다우존스</t>
        </is>
      </c>
      <c r="C32" s="26" t="n">
        <v>46051</v>
      </c>
      <c r="D32" s="47" t="n">
        <v>32</v>
      </c>
      <c r="E32" s="48" t="n">
        <v>0.002408</v>
      </c>
    </row>
    <row r="33">
      <c r="A33" s="46" t="inlineStr">
        <is>
          <t>458730</t>
        </is>
      </c>
      <c r="B33" s="33" t="inlineStr">
        <is>
          <t>TIGER 미국배당다우존스</t>
        </is>
      </c>
      <c r="C33" s="26" t="n">
        <v>46079</v>
      </c>
      <c r="D33" s="47" t="n">
        <v>38</v>
      </c>
      <c r="E33" s="48" t="n">
        <v>0.002647</v>
      </c>
    </row>
    <row r="34">
      <c r="A34" s="46" t="inlineStr">
        <is>
          <t>458730</t>
        </is>
      </c>
      <c r="B34" s="33" t="inlineStr">
        <is>
          <t>TIGER 미국배당다우존스</t>
        </is>
      </c>
      <c r="C34" s="26" t="n">
        <v>46111</v>
      </c>
      <c r="D34" s="47" t="n">
        <v>36</v>
      </c>
      <c r="E34" s="48" t="n">
        <v>0.002442</v>
      </c>
    </row>
    <row r="35">
      <c r="A35" s="46" t="inlineStr">
        <is>
          <t>458730</t>
        </is>
      </c>
      <c r="B35" s="33" t="inlineStr">
        <is>
          <t>TIGER 미국배당다우존스</t>
        </is>
      </c>
      <c r="C35" s="26" t="n">
        <v>46141</v>
      </c>
      <c r="D35" s="47" t="n">
        <v>33</v>
      </c>
      <c r="E35" s="48" t="n">
        <v>0.002259</v>
      </c>
    </row>
    <row r="36">
      <c r="A36" s="46" t="inlineStr">
        <is>
          <t>458730</t>
        </is>
      </c>
      <c r="B36" s="33" t="inlineStr">
        <is>
          <t>TIGER 미국배당다우존스</t>
        </is>
      </c>
      <c r="C36" s="26" t="n">
        <v>46170</v>
      </c>
      <c r="D36" s="47" t="n">
        <v>36</v>
      </c>
      <c r="E36" s="48" t="n">
        <v>0.002313</v>
      </c>
    </row>
    <row r="37">
      <c r="A37" s="46" t="inlineStr">
        <is>
          <t>458730</t>
        </is>
      </c>
      <c r="B37" s="33" t="inlineStr">
        <is>
          <t>TIGER 미국배당다우존스</t>
        </is>
      </c>
      <c r="C37" s="26" t="n">
        <v>46202</v>
      </c>
      <c r="D37" s="47" t="n">
        <v>45</v>
      </c>
      <c r="E37" s="48" t="n">
        <v>0.002883</v>
      </c>
    </row>
    <row r="38">
      <c r="A38" s="46" t="inlineStr">
        <is>
          <t>458730</t>
        </is>
      </c>
      <c r="B38" s="33" t="inlineStr">
        <is>
          <t>TIGER 미국배당다우존스</t>
        </is>
      </c>
      <c r="C38" s="26" t="n">
        <v>46233</v>
      </c>
      <c r="D38" s="47" t="n">
        <v>37</v>
      </c>
      <c r="E38" s="48" t="n">
        <v>0.002374</v>
      </c>
    </row>
    <row r="39">
      <c r="A39" s="46" t="inlineStr">
        <is>
          <t>458730</t>
        </is>
      </c>
      <c r="B39" s="33" t="inlineStr">
        <is>
          <t>TIGER 미국배당다우존스</t>
        </is>
      </c>
      <c r="C39" s="26" t="n">
        <v>46262</v>
      </c>
      <c r="D39" s="47" t="n">
        <v>30</v>
      </c>
      <c r="E39" s="48" t="n">
        <v>0.001959</v>
      </c>
    </row>
    <row r="40">
      <c r="A40" s="46" t="inlineStr">
        <is>
          <t>458730</t>
        </is>
      </c>
      <c r="B40" s="33" t="inlineStr">
        <is>
          <t>TIGER 미국배당다우존스</t>
        </is>
      </c>
      <c r="C40" s="26" t="n">
        <v>46294</v>
      </c>
      <c r="D40" s="47" t="n">
        <v>39</v>
      </c>
      <c r="E40" s="48" t="n">
        <v>0.002707</v>
      </c>
    </row>
    <row r="41">
      <c r="A41" s="46" t="inlineStr">
        <is>
          <t>446720</t>
        </is>
      </c>
      <c r="B41" s="33" t="inlineStr">
        <is>
          <t>SOL 미국배당다우존스</t>
        </is>
      </c>
      <c r="C41" s="26" t="n">
        <v>44923</v>
      </c>
      <c r="D41" s="47" t="n">
        <v>36</v>
      </c>
      <c r="E41" s="48" t="n">
        <v>0.003779</v>
      </c>
    </row>
    <row r="42">
      <c r="A42" s="46" t="inlineStr">
        <is>
          <t>446720</t>
        </is>
      </c>
      <c r="B42" s="33" t="inlineStr">
        <is>
          <t>SOL 미국배당다우존스</t>
        </is>
      </c>
      <c r="C42" s="26" t="n">
        <v>44956</v>
      </c>
      <c r="D42" s="47" t="n">
        <v>18</v>
      </c>
      <c r="E42" s="48" t="n">
        <v>0.001938</v>
      </c>
    </row>
    <row r="43">
      <c r="A43" s="46" t="inlineStr">
        <is>
          <t>446720</t>
        </is>
      </c>
      <c r="B43" s="33" t="inlineStr">
        <is>
          <t>SOL 미국배당다우존스</t>
        </is>
      </c>
      <c r="C43" s="26" t="n">
        <v>44984</v>
      </c>
      <c r="D43" s="47" t="n">
        <v>30</v>
      </c>
      <c r="E43" s="48" t="n">
        <v>0.003103</v>
      </c>
    </row>
    <row r="44">
      <c r="A44" s="46" t="inlineStr">
        <is>
          <t>446720</t>
        </is>
      </c>
      <c r="B44" s="33" t="inlineStr">
        <is>
          <t>SOL 미국배당다우존스</t>
        </is>
      </c>
      <c r="C44" s="26" t="n">
        <v>45015</v>
      </c>
      <c r="D44" s="47" t="n">
        <v>29</v>
      </c>
      <c r="E44" s="48" t="n">
        <v>0.003162</v>
      </c>
    </row>
    <row r="45">
      <c r="A45" s="46" t="inlineStr">
        <is>
          <t>446720</t>
        </is>
      </c>
      <c r="B45" s="33" t="inlineStr">
        <is>
          <t>SOL 미국배당다우존스</t>
        </is>
      </c>
      <c r="C45" s="26" t="n">
        <v>45043</v>
      </c>
      <c r="D45" s="47" t="n">
        <v>20</v>
      </c>
      <c r="E45" s="48" t="n">
        <v>0.002106</v>
      </c>
    </row>
    <row r="46">
      <c r="A46" s="46" t="inlineStr">
        <is>
          <t>446720</t>
        </is>
      </c>
      <c r="B46" s="33" t="inlineStr">
        <is>
          <t>SOL 미국배당다우존스</t>
        </is>
      </c>
      <c r="C46" s="26" t="n">
        <v>45076</v>
      </c>
      <c r="D46" s="47" t="n">
        <v>33</v>
      </c>
      <c r="E46" s="48" t="n">
        <v>0.003642</v>
      </c>
    </row>
    <row r="47">
      <c r="A47" s="46" t="inlineStr">
        <is>
          <t>446720</t>
        </is>
      </c>
      <c r="B47" s="33" t="inlineStr">
        <is>
          <t>SOL 미국배당다우존스</t>
        </is>
      </c>
      <c r="C47" s="26" t="n">
        <v>45106</v>
      </c>
      <c r="D47" s="47" t="n">
        <v>32</v>
      </c>
      <c r="E47" s="48" t="n">
        <v>0.003458</v>
      </c>
    </row>
    <row r="48">
      <c r="A48" s="46" t="inlineStr">
        <is>
          <t>446720</t>
        </is>
      </c>
      <c r="B48" s="33" t="inlineStr">
        <is>
          <t>SOL 미국배당다우존스</t>
        </is>
      </c>
      <c r="C48" s="26" t="n">
        <v>45135</v>
      </c>
      <c r="D48" s="47" t="n">
        <v>26</v>
      </c>
      <c r="E48" s="48" t="n">
        <v>0.00274</v>
      </c>
    </row>
    <row r="49">
      <c r="A49" s="46" t="inlineStr">
        <is>
          <t>446720</t>
        </is>
      </c>
      <c r="B49" s="33" t="inlineStr">
        <is>
          <t>SOL 미국배당다우존스</t>
        </is>
      </c>
      <c r="C49" s="26" t="n">
        <v>45168</v>
      </c>
      <c r="D49" s="47" t="n">
        <v>32</v>
      </c>
      <c r="E49" s="48" t="n">
        <v>0.003346</v>
      </c>
    </row>
    <row r="50">
      <c r="A50" s="46" t="inlineStr">
        <is>
          <t>446720</t>
        </is>
      </c>
      <c r="B50" s="33" t="inlineStr">
        <is>
          <t>SOL 미국배당다우존스</t>
        </is>
      </c>
      <c r="C50" s="26" t="n">
        <v>45195</v>
      </c>
      <c r="D50" s="47" t="n">
        <v>27</v>
      </c>
      <c r="E50" s="48" t="n">
        <v>0.002873</v>
      </c>
    </row>
    <row r="51">
      <c r="A51" s="46" t="inlineStr">
        <is>
          <t>446720</t>
        </is>
      </c>
      <c r="B51" s="33" t="inlineStr">
        <is>
          <t>SOL 미국배당다우존스</t>
        </is>
      </c>
      <c r="C51" s="26" t="n">
        <v>45229</v>
      </c>
      <c r="D51" s="47" t="n">
        <v>26</v>
      </c>
      <c r="E51" s="48" t="n">
        <v>0.002864</v>
      </c>
    </row>
    <row r="52">
      <c r="A52" s="46" t="inlineStr">
        <is>
          <t>446720</t>
        </is>
      </c>
      <c r="B52" s="33" t="inlineStr">
        <is>
          <t>SOL 미국배당다우존스</t>
        </is>
      </c>
      <c r="C52" s="26" t="n">
        <v>45259</v>
      </c>
      <c r="D52" s="47" t="n">
        <v>38</v>
      </c>
      <c r="E52" s="48" t="n">
        <v>0.004202</v>
      </c>
    </row>
    <row r="53">
      <c r="A53" s="46" t="inlineStr">
        <is>
          <t>446720</t>
        </is>
      </c>
      <c r="B53" s="33" t="inlineStr">
        <is>
          <t>SOL 미국배당다우존스</t>
        </is>
      </c>
      <c r="C53" s="26" t="n">
        <v>45287</v>
      </c>
      <c r="D53" s="47" t="n">
        <v>30</v>
      </c>
      <c r="E53" s="48" t="n">
        <v>0.0031</v>
      </c>
    </row>
    <row r="54">
      <c r="A54" s="46" t="inlineStr">
        <is>
          <t>446720</t>
        </is>
      </c>
      <c r="B54" s="33" t="inlineStr">
        <is>
          <t>SOL 미국배당다우존스</t>
        </is>
      </c>
      <c r="C54" s="26" t="n">
        <v>45321</v>
      </c>
      <c r="D54" s="47" t="n">
        <v>27</v>
      </c>
      <c r="E54" s="48" t="n">
        <v>0.00267</v>
      </c>
    </row>
    <row r="55">
      <c r="A55" s="46" t="inlineStr">
        <is>
          <t>446720</t>
        </is>
      </c>
      <c r="B55" s="33" t="inlineStr">
        <is>
          <t>SOL 미국배당다우존스</t>
        </is>
      </c>
      <c r="C55" s="26" t="n">
        <v>45350</v>
      </c>
      <c r="D55" s="47" t="n">
        <v>30</v>
      </c>
      <c r="E55" s="48" t="n">
        <v>0.002969</v>
      </c>
    </row>
    <row r="56">
      <c r="A56" s="46" t="inlineStr">
        <is>
          <t>446720</t>
        </is>
      </c>
      <c r="B56" s="33" t="inlineStr">
        <is>
          <t>SOL 미국배당다우존스</t>
        </is>
      </c>
      <c r="C56" s="26" t="n">
        <v>45379</v>
      </c>
      <c r="D56" s="47" t="n">
        <v>24</v>
      </c>
      <c r="E56" s="48" t="n">
        <v>0.002293</v>
      </c>
    </row>
    <row r="57">
      <c r="A57" s="46" t="inlineStr">
        <is>
          <t>446720</t>
        </is>
      </c>
      <c r="B57" s="33" t="inlineStr">
        <is>
          <t>SOL 미국배당다우존스</t>
        </is>
      </c>
      <c r="C57" s="26" t="n">
        <v>45411</v>
      </c>
      <c r="D57" s="47" t="n">
        <v>33</v>
      </c>
      <c r="E57" s="48" t="n">
        <v>0.003152</v>
      </c>
    </row>
    <row r="58">
      <c r="A58" s="46" t="inlineStr">
        <is>
          <t>446720</t>
        </is>
      </c>
      <c r="B58" s="33" t="inlineStr">
        <is>
          <t>SOL 미국배당다우존스</t>
        </is>
      </c>
      <c r="C58" s="26" t="n">
        <v>45442</v>
      </c>
      <c r="D58" s="47" t="n">
        <v>39</v>
      </c>
      <c r="E58" s="48" t="n">
        <v>0.003771</v>
      </c>
    </row>
    <row r="59">
      <c r="A59" s="46" t="inlineStr">
        <is>
          <t>446720</t>
        </is>
      </c>
      <c r="B59" s="33" t="inlineStr">
        <is>
          <t>SOL 미국배당다우존스</t>
        </is>
      </c>
      <c r="C59" s="26" t="n">
        <v>45470</v>
      </c>
      <c r="D59" s="47" t="n">
        <v>38</v>
      </c>
      <c r="E59" s="48" t="n">
        <v>0.003575</v>
      </c>
    </row>
    <row r="60">
      <c r="A60" s="46" t="inlineStr">
        <is>
          <t>446720</t>
        </is>
      </c>
      <c r="B60" s="33" t="inlineStr">
        <is>
          <t>SOL 미국배당다우존스</t>
        </is>
      </c>
      <c r="C60" s="26" t="n">
        <v>45503</v>
      </c>
      <c r="D60" s="47" t="n">
        <v>35</v>
      </c>
      <c r="E60" s="48" t="n">
        <v>0.003132</v>
      </c>
    </row>
    <row r="61">
      <c r="A61" s="46" t="inlineStr">
        <is>
          <t>446720</t>
        </is>
      </c>
      <c r="B61" s="33" t="inlineStr">
        <is>
          <t>SOL 미국배당다우존스</t>
        </is>
      </c>
      <c r="C61" s="26" t="n">
        <v>45533</v>
      </c>
      <c r="D61" s="47" t="n">
        <v>35</v>
      </c>
      <c r="E61" s="48" t="n">
        <v>0.003204</v>
      </c>
    </row>
    <row r="62">
      <c r="A62" s="46" t="inlineStr">
        <is>
          <t>446720</t>
        </is>
      </c>
      <c r="B62" s="33" t="inlineStr">
        <is>
          <t>SOL 미국배당다우존스</t>
        </is>
      </c>
      <c r="C62" s="26" t="n">
        <v>45562</v>
      </c>
      <c r="D62" s="47" t="n">
        <v>30</v>
      </c>
      <c r="E62" s="48" t="n">
        <v>0.002759</v>
      </c>
    </row>
    <row r="63">
      <c r="A63" s="46" t="inlineStr">
        <is>
          <t>446720</t>
        </is>
      </c>
      <c r="B63" s="33" t="inlineStr">
        <is>
          <t>SOL 미국배당다우존스</t>
        </is>
      </c>
      <c r="C63" s="26" t="n">
        <v>45595</v>
      </c>
      <c r="D63" s="47" t="n">
        <v>32</v>
      </c>
      <c r="E63" s="48" t="n">
        <v>0.002775</v>
      </c>
    </row>
    <row r="64">
      <c r="A64" s="46" t="inlineStr">
        <is>
          <t>446720</t>
        </is>
      </c>
      <c r="B64" s="33" t="inlineStr">
        <is>
          <t>SOL 미국배당다우존스</t>
        </is>
      </c>
      <c r="C64" s="26" t="n">
        <v>45624</v>
      </c>
      <c r="D64" s="47" t="n">
        <v>46</v>
      </c>
      <c r="E64" s="48" t="n">
        <v>0.003817</v>
      </c>
    </row>
    <row r="65">
      <c r="A65" s="46" t="inlineStr">
        <is>
          <t>446720</t>
        </is>
      </c>
      <c r="B65" s="33" t="inlineStr">
        <is>
          <t>SOL 미국배당다우존스</t>
        </is>
      </c>
      <c r="C65" s="26" t="n">
        <v>45653</v>
      </c>
      <c r="D65" s="47" t="n">
        <v>35</v>
      </c>
      <c r="E65" s="48" t="n">
        <v>0.002942</v>
      </c>
    </row>
    <row r="66">
      <c r="A66" s="46" t="inlineStr">
        <is>
          <t>446720</t>
        </is>
      </c>
      <c r="B66" s="33" t="inlineStr">
        <is>
          <t>SOL 미국배당다우존스</t>
        </is>
      </c>
      <c r="C66" s="26" t="n">
        <v>45681</v>
      </c>
      <c r="D66" s="47" t="n">
        <v>42</v>
      </c>
      <c r="E66" s="48" t="n">
        <v>0.003564</v>
      </c>
    </row>
    <row r="67">
      <c r="A67" s="46" t="inlineStr">
        <is>
          <t>446720</t>
        </is>
      </c>
      <c r="B67" s="33" t="inlineStr">
        <is>
          <t>SOL 미국배당다우존스</t>
        </is>
      </c>
      <c r="C67" s="26" t="n">
        <v>45715</v>
      </c>
      <c r="D67" s="47" t="n">
        <v>32</v>
      </c>
      <c r="E67" s="48" t="n">
        <v>0.002692</v>
      </c>
    </row>
    <row r="68">
      <c r="A68" s="46" t="inlineStr">
        <is>
          <t>446720</t>
        </is>
      </c>
      <c r="B68" s="33" t="inlineStr">
        <is>
          <t>SOL 미국배당다우존스</t>
        </is>
      </c>
      <c r="C68" s="26" t="n">
        <v>45744</v>
      </c>
      <c r="D68" s="47" t="n">
        <v>38</v>
      </c>
      <c r="E68" s="48" t="n">
        <v>0.003181</v>
      </c>
    </row>
    <row r="69">
      <c r="A69" s="46" t="inlineStr">
        <is>
          <t>446720</t>
        </is>
      </c>
      <c r="B69" s="33" t="inlineStr">
        <is>
          <t>SOL 미국배당다우존스</t>
        </is>
      </c>
      <c r="C69" s="26" t="n">
        <v>45776</v>
      </c>
      <c r="D69" s="47" t="n">
        <v>26</v>
      </c>
      <c r="E69" s="48" t="n">
        <v>0.002409</v>
      </c>
    </row>
    <row r="70">
      <c r="A70" s="46" t="inlineStr">
        <is>
          <t>446720</t>
        </is>
      </c>
      <c r="B70" s="33" t="inlineStr">
        <is>
          <t>SOL 미국배당다우존스</t>
        </is>
      </c>
      <c r="C70" s="26" t="n">
        <v>45806</v>
      </c>
      <c r="D70" s="47" t="n">
        <v>30</v>
      </c>
      <c r="E70" s="48" t="n">
        <v>0.002857</v>
      </c>
    </row>
    <row r="71">
      <c r="A71" s="46" t="inlineStr">
        <is>
          <t>446720</t>
        </is>
      </c>
      <c r="B71" s="33" t="inlineStr">
        <is>
          <t>SOL 미국배당다우존스</t>
        </is>
      </c>
      <c r="C71" s="26" t="n">
        <v>45835</v>
      </c>
      <c r="D71" s="47" t="n">
        <v>33</v>
      </c>
      <c r="E71" s="48" t="n">
        <v>0.00315</v>
      </c>
    </row>
    <row r="72">
      <c r="A72" s="46" t="inlineStr">
        <is>
          <t>446720</t>
        </is>
      </c>
      <c r="B72" s="33" t="inlineStr">
        <is>
          <t>SOL 미국배당다우존스</t>
        </is>
      </c>
      <c r="C72" s="26" t="n">
        <v>45868</v>
      </c>
      <c r="D72" s="47" t="n">
        <v>28</v>
      </c>
      <c r="E72" s="48" t="n">
        <v>0.002532</v>
      </c>
    </row>
    <row r="73">
      <c r="A73" s="46" t="inlineStr">
        <is>
          <t>446720</t>
        </is>
      </c>
      <c r="B73" s="33" t="inlineStr">
        <is>
          <t>SOL 미국배당다우존스</t>
        </is>
      </c>
      <c r="C73" s="26" t="n">
        <v>45897</v>
      </c>
      <c r="D73" s="47" t="n">
        <v>32</v>
      </c>
      <c r="E73" s="48" t="n">
        <v>0.002839</v>
      </c>
    </row>
    <row r="74">
      <c r="A74" s="46" t="inlineStr">
        <is>
          <t>446720</t>
        </is>
      </c>
      <c r="B74" s="33" t="inlineStr">
        <is>
          <t>SOL 미국배당다우존스</t>
        </is>
      </c>
      <c r="C74" s="26" t="n">
        <v>45929</v>
      </c>
      <c r="D74" s="47" t="n">
        <v>35</v>
      </c>
      <c r="E74" s="48" t="n">
        <v>0.00314</v>
      </c>
    </row>
    <row r="75">
      <c r="A75" s="46" t="inlineStr">
        <is>
          <t>446720</t>
        </is>
      </c>
      <c r="B75" s="33" t="inlineStr">
        <is>
          <t>SOL 미국배당다우존스</t>
        </is>
      </c>
      <c r="C75" s="26" t="n">
        <v>45960</v>
      </c>
      <c r="D75" s="47" t="n">
        <v>34</v>
      </c>
      <c r="E75" s="48" t="n">
        <v>0.003026</v>
      </c>
    </row>
    <row r="76">
      <c r="A76" s="46" t="inlineStr">
        <is>
          <t>446720</t>
        </is>
      </c>
      <c r="B76" s="33" t="inlineStr">
        <is>
          <t>SOL 미국배당다우존스</t>
        </is>
      </c>
      <c r="C76" s="26" t="n">
        <v>45988</v>
      </c>
      <c r="D76" s="47" t="n">
        <v>35</v>
      </c>
      <c r="E76" s="48" t="n">
        <v>0.003017</v>
      </c>
    </row>
    <row r="77">
      <c r="A77" s="46" t="inlineStr">
        <is>
          <t>446720</t>
        </is>
      </c>
      <c r="B77" s="33" t="inlineStr">
        <is>
          <t>SOL 미국배당다우존스</t>
        </is>
      </c>
      <c r="C77" s="26" t="n">
        <v>46020</v>
      </c>
      <c r="D77" s="47" t="n">
        <v>37</v>
      </c>
      <c r="E77" s="48" t="n">
        <v>0.003141</v>
      </c>
    </row>
    <row r="78">
      <c r="A78" s="46" t="inlineStr">
        <is>
          <t>446720</t>
        </is>
      </c>
      <c r="B78" s="33" t="inlineStr">
        <is>
          <t>SOL 미국배당다우존스</t>
        </is>
      </c>
      <c r="C78" s="26" t="n">
        <v>46051</v>
      </c>
      <c r="D78" s="47" t="n">
        <v>30</v>
      </c>
      <c r="E78" s="48" t="n">
        <v>0.002463</v>
      </c>
    </row>
    <row r="79">
      <c r="A79" s="46" t="inlineStr">
        <is>
          <t>446720</t>
        </is>
      </c>
      <c r="B79" s="33" t="inlineStr">
        <is>
          <t>SOL 미국배당다우존스</t>
        </is>
      </c>
      <c r="C79" s="26" t="n">
        <v>46079</v>
      </c>
      <c r="D79" s="47" t="n">
        <v>35</v>
      </c>
      <c r="E79" s="48" t="n">
        <v>0.00266</v>
      </c>
    </row>
    <row r="80">
      <c r="A80" s="46" t="inlineStr">
        <is>
          <t>446720</t>
        </is>
      </c>
      <c r="B80" s="33" t="inlineStr">
        <is>
          <t>SOL 미국배당다우존스</t>
        </is>
      </c>
      <c r="C80" s="26" t="n">
        <v>46111</v>
      </c>
      <c r="D80" s="47" t="n">
        <v>33</v>
      </c>
      <c r="E80" s="48" t="n">
        <v>0.00244</v>
      </c>
    </row>
    <row r="81">
      <c r="A81" s="46" t="inlineStr">
        <is>
          <t>446720</t>
        </is>
      </c>
      <c r="B81" s="33" t="inlineStr">
        <is>
          <t>SOL 미국배당다우존스</t>
        </is>
      </c>
      <c r="C81" s="26" t="n">
        <v>46141</v>
      </c>
      <c r="D81" s="47" t="n">
        <v>30</v>
      </c>
      <c r="E81" s="48" t="n">
        <v>0.002241</v>
      </c>
    </row>
    <row r="82">
      <c r="A82" s="46" t="inlineStr">
        <is>
          <t>446720</t>
        </is>
      </c>
      <c r="B82" s="33" t="inlineStr">
        <is>
          <t>SOL 미국배당다우존스</t>
        </is>
      </c>
      <c r="C82" s="26" t="n">
        <v>46170</v>
      </c>
      <c r="D82" s="47" t="n">
        <v>33</v>
      </c>
      <c r="E82" s="48" t="n">
        <v>0.002313</v>
      </c>
    </row>
    <row r="83">
      <c r="A83" s="46" t="inlineStr">
        <is>
          <t>446720</t>
        </is>
      </c>
      <c r="B83" s="33" t="inlineStr">
        <is>
          <t>SOL 미국배당다우존스</t>
        </is>
      </c>
      <c r="C83" s="26" t="n">
        <v>46202</v>
      </c>
      <c r="D83" s="47" t="n">
        <v>42</v>
      </c>
      <c r="E83" s="48" t="n">
        <v>0.002932</v>
      </c>
    </row>
    <row r="84">
      <c r="A84" s="46" t="inlineStr">
        <is>
          <t>446720</t>
        </is>
      </c>
      <c r="B84" s="33" t="inlineStr">
        <is>
          <t>SOL 미국배당다우존스</t>
        </is>
      </c>
      <c r="C84" s="26" t="n">
        <v>46233</v>
      </c>
      <c r="D84" s="47" t="n">
        <v>35</v>
      </c>
      <c r="E84" s="48" t="n">
        <v>0.00245</v>
      </c>
    </row>
    <row r="85">
      <c r="A85" s="46" t="inlineStr">
        <is>
          <t>446720</t>
        </is>
      </c>
      <c r="B85" s="33" t="inlineStr">
        <is>
          <t>SOL 미국배당다우존스</t>
        </is>
      </c>
      <c r="C85" s="26" t="n">
        <v>46262</v>
      </c>
      <c r="D85" s="47" t="n">
        <v>27</v>
      </c>
      <c r="E85" s="48" t="n">
        <v>0.001926</v>
      </c>
    </row>
    <row r="86">
      <c r="A86" s="46" t="inlineStr">
        <is>
          <t>446720</t>
        </is>
      </c>
      <c r="B86" s="33" t="inlineStr">
        <is>
          <t>SOL 미국배당다우존스</t>
        </is>
      </c>
      <c r="C86" s="26" t="n">
        <v>46294</v>
      </c>
      <c r="D86" s="47" t="n">
        <v>37</v>
      </c>
      <c r="E86" s="48" t="n">
        <v>0.0028</v>
      </c>
    </row>
    <row r="87">
      <c r="A87" s="46" t="inlineStr">
        <is>
          <t>402970</t>
        </is>
      </c>
      <c r="B87" s="33" t="inlineStr">
        <is>
          <t>ACE 미국배당다우존스</t>
        </is>
      </c>
      <c r="C87" s="26" t="n">
        <v>44588</v>
      </c>
      <c r="D87" s="47" t="n">
        <v>55</v>
      </c>
      <c r="E87" s="48" t="n">
        <v>0.005337</v>
      </c>
    </row>
    <row r="88">
      <c r="A88" s="46" t="inlineStr">
        <is>
          <t>402970</t>
        </is>
      </c>
      <c r="B88" s="33" t="inlineStr">
        <is>
          <t>ACE 미국배당다우존스</t>
        </is>
      </c>
      <c r="C88" s="26" t="n">
        <v>44679</v>
      </c>
      <c r="D88" s="47" t="n">
        <v>65</v>
      </c>
      <c r="E88" s="48" t="n">
        <v>0.006095000000000001</v>
      </c>
    </row>
    <row r="89">
      <c r="A89" s="46" t="inlineStr">
        <is>
          <t>402970</t>
        </is>
      </c>
      <c r="B89" s="33" t="inlineStr">
        <is>
          <t>ACE 미국배당다우존스</t>
        </is>
      </c>
      <c r="C89" s="26" t="n">
        <v>44770</v>
      </c>
      <c r="D89" s="47" t="n">
        <v>65</v>
      </c>
      <c r="E89" s="48" t="n">
        <v>0.006222</v>
      </c>
    </row>
    <row r="90">
      <c r="A90" s="46" t="inlineStr">
        <is>
          <t>402970</t>
        </is>
      </c>
      <c r="B90" s="33" t="inlineStr">
        <is>
          <t>ACE 미국배당다우존스</t>
        </is>
      </c>
      <c r="C90" s="26" t="n">
        <v>44862</v>
      </c>
      <c r="D90" s="47" t="n">
        <v>105</v>
      </c>
      <c r="E90" s="48" t="n">
        <v>0.009284000000000001</v>
      </c>
    </row>
    <row r="91">
      <c r="A91" s="46" t="inlineStr">
        <is>
          <t>402970</t>
        </is>
      </c>
      <c r="B91" s="33" t="inlineStr">
        <is>
          <t>ACE 미국배당다우존스</t>
        </is>
      </c>
      <c r="C91" s="26" t="n">
        <v>44956</v>
      </c>
      <c r="D91" s="47" t="n">
        <v>85</v>
      </c>
      <c r="E91" s="48" t="n">
        <v>0.008215</v>
      </c>
    </row>
    <row r="92">
      <c r="A92" s="46" t="inlineStr">
        <is>
          <t>402970</t>
        </is>
      </c>
      <c r="B92" s="33" t="inlineStr">
        <is>
          <t>ACE 미국배당다우존스</t>
        </is>
      </c>
      <c r="C92" s="26" t="n">
        <v>45043</v>
      </c>
      <c r="D92" s="47" t="n">
        <v>100</v>
      </c>
      <c r="E92" s="48" t="n">
        <v>0.009443</v>
      </c>
    </row>
    <row r="93">
      <c r="A93" s="46" t="inlineStr">
        <is>
          <t>402970</t>
        </is>
      </c>
      <c r="B93" s="33" t="inlineStr">
        <is>
          <t>ACE 미국배당다우존스</t>
        </is>
      </c>
      <c r="C93" s="26" t="n">
        <v>45135</v>
      </c>
      <c r="D93" s="47" t="n">
        <v>80</v>
      </c>
      <c r="E93" s="48" t="n">
        <v>0.007578000000000001</v>
      </c>
    </row>
    <row r="94">
      <c r="A94" s="46" t="inlineStr">
        <is>
          <t>402970</t>
        </is>
      </c>
      <c r="B94" s="33" t="inlineStr">
        <is>
          <t>ACE 미국배당다우존스</t>
        </is>
      </c>
      <c r="C94" s="26" t="n">
        <v>45168</v>
      </c>
      <c r="D94" s="47" t="n">
        <v>35</v>
      </c>
      <c r="E94" s="48" t="n">
        <v>0.003306</v>
      </c>
    </row>
    <row r="95">
      <c r="A95" s="46" t="inlineStr">
        <is>
          <t>402970</t>
        </is>
      </c>
      <c r="B95" s="33" t="inlineStr">
        <is>
          <t>ACE 미국배당다우존스</t>
        </is>
      </c>
      <c r="C95" s="26" t="n">
        <v>45195</v>
      </c>
      <c r="D95" s="47" t="n">
        <v>45</v>
      </c>
      <c r="E95" s="48" t="n">
        <v>0.004327</v>
      </c>
    </row>
    <row r="96">
      <c r="A96" s="46" t="inlineStr">
        <is>
          <t>402970</t>
        </is>
      </c>
      <c r="B96" s="33" t="inlineStr">
        <is>
          <t>ACE 미국배당다우존스</t>
        </is>
      </c>
      <c r="C96" s="26" t="n">
        <v>45229</v>
      </c>
      <c r="D96" s="47" t="n">
        <v>25</v>
      </c>
      <c r="E96" s="48" t="n">
        <v>0.002493</v>
      </c>
    </row>
    <row r="97">
      <c r="A97" s="46" t="inlineStr">
        <is>
          <t>402970</t>
        </is>
      </c>
      <c r="B97" s="33" t="inlineStr">
        <is>
          <t>ACE 미국배당다우존스</t>
        </is>
      </c>
      <c r="C97" s="26" t="n">
        <v>45259</v>
      </c>
      <c r="D97" s="47" t="n">
        <v>37</v>
      </c>
      <c r="E97" s="48" t="n">
        <v>0.0037</v>
      </c>
    </row>
    <row r="98">
      <c r="A98" s="46" t="inlineStr">
        <is>
          <t>402970</t>
        </is>
      </c>
      <c r="B98" s="33" t="inlineStr">
        <is>
          <t>ACE 미국배당다우존스</t>
        </is>
      </c>
      <c r="C98" s="26" t="n">
        <v>45287</v>
      </c>
      <c r="D98" s="47" t="n">
        <v>45</v>
      </c>
      <c r="E98" s="48" t="n">
        <v>0.004204</v>
      </c>
    </row>
    <row r="99">
      <c r="A99" s="46" t="inlineStr">
        <is>
          <t>402970</t>
        </is>
      </c>
      <c r="B99" s="33" t="inlineStr">
        <is>
          <t>ACE 미국배당다우존스</t>
        </is>
      </c>
      <c r="C99" s="26" t="n">
        <v>45321</v>
      </c>
      <c r="D99" s="47" t="n">
        <v>30</v>
      </c>
      <c r="E99" s="48" t="n">
        <v>0.002685</v>
      </c>
    </row>
    <row r="100">
      <c r="A100" s="46" t="inlineStr">
        <is>
          <t>402970</t>
        </is>
      </c>
      <c r="B100" s="33" t="inlineStr">
        <is>
          <t>ACE 미국배당다우존스</t>
        </is>
      </c>
      <c r="C100" s="26" t="n">
        <v>45350</v>
      </c>
      <c r="D100" s="47" t="n">
        <v>34</v>
      </c>
      <c r="E100" s="48" t="n">
        <v>0.003045</v>
      </c>
    </row>
    <row r="101">
      <c r="A101" s="46" t="inlineStr">
        <is>
          <t>402970</t>
        </is>
      </c>
      <c r="B101" s="33" t="inlineStr">
        <is>
          <t>ACE 미국배당다우존스</t>
        </is>
      </c>
      <c r="C101" s="26" t="n">
        <v>45379</v>
      </c>
      <c r="D101" s="47" t="n">
        <v>44</v>
      </c>
      <c r="E101" s="48" t="n">
        <v>0.003805</v>
      </c>
    </row>
    <row r="102">
      <c r="A102" s="46" t="inlineStr">
        <is>
          <t>402970</t>
        </is>
      </c>
      <c r="B102" s="33" t="inlineStr">
        <is>
          <t>ACE 미국배당다우존스</t>
        </is>
      </c>
      <c r="C102" s="26" t="n">
        <v>45411</v>
      </c>
      <c r="D102" s="47" t="n">
        <v>32</v>
      </c>
      <c r="E102" s="48" t="n">
        <v>0.002771</v>
      </c>
    </row>
    <row r="103">
      <c r="A103" s="46" t="inlineStr">
        <is>
          <t>402970</t>
        </is>
      </c>
      <c r="B103" s="33" t="inlineStr">
        <is>
          <t>ACE 미국배당다우존스</t>
        </is>
      </c>
      <c r="C103" s="26" t="n">
        <v>45442</v>
      </c>
      <c r="D103" s="47" t="n">
        <v>39</v>
      </c>
      <c r="E103" s="48" t="n">
        <v>0.003413</v>
      </c>
    </row>
    <row r="104">
      <c r="A104" s="46" t="inlineStr">
        <is>
          <t>402970</t>
        </is>
      </c>
      <c r="B104" s="33" t="inlineStr">
        <is>
          <t>ACE 미국배당다우존스</t>
        </is>
      </c>
      <c r="C104" s="26" t="n">
        <v>45470</v>
      </c>
      <c r="D104" s="47" t="n">
        <v>44</v>
      </c>
      <c r="E104" s="48" t="n">
        <v>0.003742</v>
      </c>
    </row>
    <row r="105">
      <c r="A105" s="46" t="inlineStr">
        <is>
          <t>402970</t>
        </is>
      </c>
      <c r="B105" s="33" t="inlineStr">
        <is>
          <t>ACE 미국배당다우존스</t>
        </is>
      </c>
      <c r="C105" s="26" t="n">
        <v>45503</v>
      </c>
      <c r="D105" s="47" t="n">
        <v>44</v>
      </c>
      <c r="E105" s="48" t="n">
        <v>0.00356</v>
      </c>
    </row>
    <row r="106">
      <c r="A106" s="46" t="inlineStr">
        <is>
          <t>402970</t>
        </is>
      </c>
      <c r="B106" s="33" t="inlineStr">
        <is>
          <t>ACE 미국배당다우존스</t>
        </is>
      </c>
      <c r="C106" s="26" t="n">
        <v>45547</v>
      </c>
      <c r="D106" s="47" t="n">
        <v>56</v>
      </c>
      <c r="E106" s="48" t="n">
        <v>0.00466</v>
      </c>
    </row>
    <row r="107">
      <c r="A107" s="46" t="inlineStr">
        <is>
          <t>402970</t>
        </is>
      </c>
      <c r="B107" s="33" t="inlineStr">
        <is>
          <t>ACE 미국배당다우존스</t>
        </is>
      </c>
      <c r="C107" s="26" t="n">
        <v>45579</v>
      </c>
      <c r="D107" s="47" t="n">
        <v>45</v>
      </c>
      <c r="E107" s="48" t="n">
        <v>0.003633</v>
      </c>
    </row>
    <row r="108">
      <c r="A108" s="46" t="inlineStr">
        <is>
          <t>402970</t>
        </is>
      </c>
      <c r="B108" s="33" t="inlineStr">
        <is>
          <t>ACE 미국배당다우존스</t>
        </is>
      </c>
      <c r="C108" s="26" t="n">
        <v>45610</v>
      </c>
      <c r="D108" s="47" t="n">
        <v>30</v>
      </c>
      <c r="E108" s="48" t="n">
        <v>0.002276</v>
      </c>
    </row>
    <row r="109">
      <c r="A109" s="46" t="inlineStr">
        <is>
          <t>402970</t>
        </is>
      </c>
      <c r="B109" s="33" t="inlineStr">
        <is>
          <t>ACE 미국배당다우존스</t>
        </is>
      </c>
      <c r="C109" s="26" t="n">
        <v>45638</v>
      </c>
      <c r="D109" s="47" t="n">
        <v>68</v>
      </c>
      <c r="E109" s="48" t="n">
        <v>0.005121</v>
      </c>
    </row>
    <row r="110">
      <c r="A110" s="46" t="inlineStr">
        <is>
          <t>402970</t>
        </is>
      </c>
      <c r="B110" s="33" t="inlineStr">
        <is>
          <t>ACE 미국배당다우존스</t>
        </is>
      </c>
      <c r="C110" s="26" t="n">
        <v>45671</v>
      </c>
      <c r="D110" s="47" t="n">
        <v>39</v>
      </c>
      <c r="E110" s="48" t="n">
        <v>0.003025</v>
      </c>
    </row>
    <row r="111">
      <c r="A111" s="46" t="inlineStr">
        <is>
          <t>402970</t>
        </is>
      </c>
      <c r="B111" s="33" t="inlineStr">
        <is>
          <t>ACE 미국배당다우존스</t>
        </is>
      </c>
      <c r="C111" s="26" t="n">
        <v>45701</v>
      </c>
      <c r="D111" s="47" t="n">
        <v>28</v>
      </c>
      <c r="E111" s="48" t="n">
        <v>0.002142</v>
      </c>
    </row>
    <row r="112">
      <c r="A112" s="46" t="inlineStr">
        <is>
          <t>402970</t>
        </is>
      </c>
      <c r="B112" s="33" t="inlineStr">
        <is>
          <t>ACE 미국배당다우존스</t>
        </is>
      </c>
      <c r="C112" s="26" t="n">
        <v>45729</v>
      </c>
      <c r="D112" s="47" t="n">
        <v>46</v>
      </c>
      <c r="E112" s="48" t="n">
        <v>0.003543</v>
      </c>
    </row>
    <row r="113">
      <c r="A113" s="46" t="inlineStr">
        <is>
          <t>402970</t>
        </is>
      </c>
      <c r="B113" s="33" t="inlineStr">
        <is>
          <t>ACE 미국배당다우존스</t>
        </is>
      </c>
      <c r="C113" s="26" t="n">
        <v>45761</v>
      </c>
      <c r="D113" s="47" t="n">
        <v>35</v>
      </c>
      <c r="E113" s="48" t="n">
        <v>0.002925</v>
      </c>
    </row>
    <row r="114">
      <c r="A114" s="46" t="inlineStr">
        <is>
          <t>402970</t>
        </is>
      </c>
      <c r="B114" s="33" t="inlineStr">
        <is>
          <t>ACE 미국배당다우존스</t>
        </is>
      </c>
      <c r="C114" s="26" t="n">
        <v>45791</v>
      </c>
      <c r="D114" s="47" t="n">
        <v>21</v>
      </c>
      <c r="E114" s="48" t="n">
        <v>0.001743</v>
      </c>
    </row>
    <row r="115">
      <c r="A115" s="46" t="inlineStr">
        <is>
          <t>402970</t>
        </is>
      </c>
      <c r="B115" s="33" t="inlineStr">
        <is>
          <t>ACE 미국배당다우존스</t>
        </is>
      </c>
      <c r="C115" s="26" t="n">
        <v>45820</v>
      </c>
      <c r="D115" s="47" t="n">
        <v>45</v>
      </c>
      <c r="E115" s="48" t="n">
        <v>0.003794</v>
      </c>
    </row>
    <row r="116">
      <c r="A116" s="46" t="inlineStr">
        <is>
          <t>402970</t>
        </is>
      </c>
      <c r="B116" s="33" t="inlineStr">
        <is>
          <t>ACE 미국배당다우존스</t>
        </is>
      </c>
      <c r="C116" s="26" t="n">
        <v>45852</v>
      </c>
      <c r="D116" s="47" t="n">
        <v>38</v>
      </c>
      <c r="E116" s="48" t="n">
        <v>0.003116</v>
      </c>
    </row>
    <row r="117">
      <c r="A117" s="46" t="inlineStr">
        <is>
          <t>402970</t>
        </is>
      </c>
      <c r="B117" s="33" t="inlineStr">
        <is>
          <t>ACE 미국배당다우존스</t>
        </is>
      </c>
      <c r="C117" s="26" t="n">
        <v>45882</v>
      </c>
      <c r="D117" s="47" t="n">
        <v>20</v>
      </c>
      <c r="E117" s="48" t="n">
        <v>0.001665</v>
      </c>
    </row>
    <row r="118">
      <c r="A118" s="46" t="inlineStr">
        <is>
          <t>402970</t>
        </is>
      </c>
      <c r="B118" s="33" t="inlineStr">
        <is>
          <t>ACE 미국배당다우존스</t>
        </is>
      </c>
      <c r="C118" s="26" t="n">
        <v>45912</v>
      </c>
      <c r="D118" s="47" t="n">
        <v>44</v>
      </c>
      <c r="E118" s="48" t="n">
        <v>0.003577</v>
      </c>
    </row>
    <row r="119">
      <c r="A119" s="46" t="inlineStr">
        <is>
          <t>402970</t>
        </is>
      </c>
      <c r="B119" s="33" t="inlineStr">
        <is>
          <t>ACE 미국배당다우존스</t>
        </is>
      </c>
      <c r="C119" s="26" t="n">
        <v>45944</v>
      </c>
      <c r="D119" s="47" t="n">
        <v>37</v>
      </c>
      <c r="E119" s="48" t="n">
        <v>0.003019</v>
      </c>
    </row>
    <row r="120">
      <c r="A120" s="46" t="inlineStr">
        <is>
          <t>402970</t>
        </is>
      </c>
      <c r="B120" s="33" t="inlineStr">
        <is>
          <t>ACE 미국배당다우존스</t>
        </is>
      </c>
      <c r="C120" s="26" t="n">
        <v>45974</v>
      </c>
      <c r="D120" s="47" t="n">
        <v>21</v>
      </c>
      <c r="E120" s="48" t="n">
        <v>0.001641</v>
      </c>
    </row>
    <row r="121">
      <c r="A121" s="46" t="inlineStr">
        <is>
          <t>402970</t>
        </is>
      </c>
      <c r="B121" s="33" t="inlineStr">
        <is>
          <t>ACE 미국배당다우존스</t>
        </is>
      </c>
      <c r="C121" s="26" t="n">
        <v>46003</v>
      </c>
      <c r="D121" s="47" t="n">
        <v>53</v>
      </c>
      <c r="E121" s="48" t="n">
        <v>0.00404</v>
      </c>
    </row>
    <row r="122">
      <c r="A122" s="46" t="inlineStr">
        <is>
          <t>402970</t>
        </is>
      </c>
      <c r="B122" s="33" t="inlineStr">
        <is>
          <t>ACE 미국배당다우존스</t>
        </is>
      </c>
      <c r="C122" s="26" t="n">
        <v>46036</v>
      </c>
      <c r="D122" s="47" t="n">
        <v>39</v>
      </c>
      <c r="E122" s="48" t="n">
        <v>0.002885</v>
      </c>
    </row>
    <row r="123">
      <c r="A123" s="46" t="inlineStr">
        <is>
          <t>402970</t>
        </is>
      </c>
      <c r="B123" s="33" t="inlineStr">
        <is>
          <t>ACE 미국배당다우존스</t>
        </is>
      </c>
      <c r="C123" s="26" t="n">
        <v>46065</v>
      </c>
      <c r="D123" s="47" t="n">
        <v>24</v>
      </c>
      <c r="E123" s="48" t="n">
        <v>0.00163</v>
      </c>
    </row>
    <row r="124">
      <c r="A124" s="46" t="inlineStr">
        <is>
          <t>402970</t>
        </is>
      </c>
      <c r="B124" s="33" t="inlineStr">
        <is>
          <t>ACE 미국배당다우존스</t>
        </is>
      </c>
      <c r="C124" s="26" t="n">
        <v>46093</v>
      </c>
      <c r="D124" s="47" t="n">
        <v>46</v>
      </c>
      <c r="E124" s="48" t="n">
        <v>0.003151</v>
      </c>
    </row>
    <row r="125">
      <c r="A125" s="46" t="inlineStr">
        <is>
          <t>402970</t>
        </is>
      </c>
      <c r="B125" s="33" t="inlineStr">
        <is>
          <t>ACE 미국배당다우존스</t>
        </is>
      </c>
      <c r="C125" s="26" t="n">
        <v>46126</v>
      </c>
      <c r="D125" s="47" t="n">
        <v>44</v>
      </c>
      <c r="E125" s="48" t="n">
        <v>0.002994</v>
      </c>
    </row>
    <row r="126">
      <c r="A126" s="46" t="inlineStr">
        <is>
          <t>402970</t>
        </is>
      </c>
      <c r="B126" s="33" t="inlineStr">
        <is>
          <t>ACE 미국배당다우존스</t>
        </is>
      </c>
      <c r="C126" s="26" t="n">
        <v>46156</v>
      </c>
      <c r="D126" s="47" t="n">
        <v>27</v>
      </c>
      <c r="E126" s="48" t="n">
        <v>0.001774</v>
      </c>
    </row>
    <row r="127">
      <c r="A127" s="46" t="inlineStr">
        <is>
          <t>402970</t>
        </is>
      </c>
      <c r="B127" s="33" t="inlineStr">
        <is>
          <t>ACE 미국배당다우존스</t>
        </is>
      </c>
      <c r="C127" s="26" t="n">
        <v>46185</v>
      </c>
      <c r="D127" s="47" t="n">
        <v>40</v>
      </c>
      <c r="E127" s="48" t="n">
        <v>0.002525</v>
      </c>
    </row>
    <row r="128">
      <c r="A128" s="46" t="inlineStr">
        <is>
          <t>402970</t>
        </is>
      </c>
      <c r="B128" s="33" t="inlineStr">
        <is>
          <t>ACE 미국배당다우존스</t>
        </is>
      </c>
      <c r="C128" s="26" t="n">
        <v>46217</v>
      </c>
      <c r="D128" s="47" t="n">
        <v>50</v>
      </c>
      <c r="E128" s="48" t="n">
        <v>0.003178</v>
      </c>
    </row>
    <row r="129">
      <c r="A129" s="46" t="inlineStr">
        <is>
          <t>402970</t>
        </is>
      </c>
      <c r="B129" s="33" t="inlineStr">
        <is>
          <t>ACE 미국배당다우존스</t>
        </is>
      </c>
      <c r="C129" s="26" t="n">
        <v>46247</v>
      </c>
      <c r="D129" s="47" t="n">
        <v>25</v>
      </c>
      <c r="E129" s="48" t="n">
        <v>0.001604</v>
      </c>
    </row>
    <row r="130">
      <c r="A130" s="46" t="inlineStr">
        <is>
          <t>402970</t>
        </is>
      </c>
      <c r="B130" s="33" t="inlineStr">
        <is>
          <t>ACE 미국배당다우존스</t>
        </is>
      </c>
      <c r="C130" s="26" t="n">
        <v>46279</v>
      </c>
      <c r="D130" s="47" t="n">
        <v>35</v>
      </c>
      <c r="E130" s="48" t="n">
        <v>0.002377</v>
      </c>
    </row>
    <row r="131">
      <c r="A131" s="46" t="inlineStr">
        <is>
          <t>402970</t>
        </is>
      </c>
      <c r="B131" s="33" t="inlineStr">
        <is>
          <t>ACE 미국배당다우존스</t>
        </is>
      </c>
      <c r="C131" s="26" t="n">
        <v>46309</v>
      </c>
      <c r="D131" s="47" t="n">
        <v>38</v>
      </c>
      <c r="E131" s="48" t="n">
        <v>0.002624</v>
      </c>
    </row>
    <row r="132">
      <c r="A132" s="46" t="inlineStr">
        <is>
          <t>489250</t>
        </is>
      </c>
      <c r="B132" s="33" t="inlineStr">
        <is>
          <t>KODEX 미국배당다우존스</t>
        </is>
      </c>
      <c r="C132" s="26" t="n">
        <v>45547</v>
      </c>
      <c r="D132" s="47" t="n">
        <v>30</v>
      </c>
      <c r="E132" s="48" t="n">
        <v>0.002954</v>
      </c>
    </row>
    <row r="133">
      <c r="A133" s="46" t="inlineStr">
        <is>
          <t>489250</t>
        </is>
      </c>
      <c r="B133" s="33" t="inlineStr">
        <is>
          <t>KODEX 미국배당다우존스</t>
        </is>
      </c>
      <c r="C133" s="26" t="n">
        <v>45579</v>
      </c>
      <c r="D133" s="47" t="n">
        <v>33</v>
      </c>
      <c r="E133" s="48" t="n">
        <v>0.003148</v>
      </c>
    </row>
    <row r="134">
      <c r="A134" s="46" t="inlineStr">
        <is>
          <t>489250</t>
        </is>
      </c>
      <c r="B134" s="33" t="inlineStr">
        <is>
          <t>KODEX 미국배당다우존스</t>
        </is>
      </c>
      <c r="C134" s="26" t="n">
        <v>45610</v>
      </c>
      <c r="D134" s="47" t="n">
        <v>28</v>
      </c>
      <c r="E134" s="48" t="n">
        <v>0.002509</v>
      </c>
    </row>
    <row r="135">
      <c r="A135" s="46" t="inlineStr">
        <is>
          <t>489250</t>
        </is>
      </c>
      <c r="B135" s="33" t="inlineStr">
        <is>
          <t>KODEX 미국배당다우존스</t>
        </is>
      </c>
      <c r="C135" s="26" t="n">
        <v>45638</v>
      </c>
      <c r="D135" s="47" t="n">
        <v>41</v>
      </c>
      <c r="E135" s="48" t="n">
        <v>0.003647</v>
      </c>
    </row>
    <row r="136">
      <c r="A136" s="46" t="inlineStr">
        <is>
          <t>489250</t>
        </is>
      </c>
      <c r="B136" s="33" t="inlineStr">
        <is>
          <t>KODEX 미국배당다우존스</t>
        </is>
      </c>
      <c r="C136" s="26" t="n">
        <v>45671</v>
      </c>
      <c r="D136" s="47" t="n">
        <v>40</v>
      </c>
      <c r="E136" s="48" t="n">
        <v>0.003659</v>
      </c>
    </row>
    <row r="137">
      <c r="A137" s="46" t="inlineStr">
        <is>
          <t>489250</t>
        </is>
      </c>
      <c r="B137" s="33" t="inlineStr">
        <is>
          <t>KODEX 미국배당다우존스</t>
        </is>
      </c>
      <c r="C137" s="26" t="n">
        <v>45701</v>
      </c>
      <c r="D137" s="47" t="n">
        <v>32</v>
      </c>
      <c r="E137" s="48" t="n">
        <v>0.002909</v>
      </c>
    </row>
    <row r="138">
      <c r="A138" s="46" t="inlineStr">
        <is>
          <t>489250</t>
        </is>
      </c>
      <c r="B138" s="33" t="inlineStr">
        <is>
          <t>KODEX 미국배당다우존스</t>
        </is>
      </c>
      <c r="C138" s="26" t="n">
        <v>45729</v>
      </c>
      <c r="D138" s="47" t="n">
        <v>29</v>
      </c>
      <c r="E138" s="48" t="n">
        <v>0.002634</v>
      </c>
    </row>
    <row r="139">
      <c r="A139" s="46" t="inlineStr">
        <is>
          <t>489250</t>
        </is>
      </c>
      <c r="B139" s="33" t="inlineStr">
        <is>
          <t>KODEX 미국배당다우존스</t>
        </is>
      </c>
      <c r="C139" s="26" t="n">
        <v>45761</v>
      </c>
      <c r="D139" s="47" t="n">
        <v>34</v>
      </c>
      <c r="E139" s="48" t="n">
        <v>0.003378</v>
      </c>
    </row>
    <row r="140">
      <c r="A140" s="46" t="inlineStr">
        <is>
          <t>489250</t>
        </is>
      </c>
      <c r="B140" s="33" t="inlineStr">
        <is>
          <t>KODEX 미국배당다우존스</t>
        </is>
      </c>
      <c r="C140" s="26" t="n">
        <v>45791</v>
      </c>
      <c r="D140" s="47" t="n">
        <v>24</v>
      </c>
      <c r="E140" s="48" t="n">
        <v>0.002356</v>
      </c>
    </row>
    <row r="141">
      <c r="A141" s="46" t="inlineStr">
        <is>
          <t>489250</t>
        </is>
      </c>
      <c r="B141" s="33" t="inlineStr">
        <is>
          <t>KODEX 미국배당다우존스</t>
        </is>
      </c>
      <c r="C141" s="26" t="n">
        <v>45820</v>
      </c>
      <c r="D141" s="47" t="n">
        <v>30</v>
      </c>
      <c r="E141" s="48" t="n">
        <v>0.00299</v>
      </c>
    </row>
    <row r="142">
      <c r="A142" s="46" t="inlineStr">
        <is>
          <t>489250</t>
        </is>
      </c>
      <c r="B142" s="33" t="inlineStr">
        <is>
          <t>KODEX 미국배당다우존스</t>
        </is>
      </c>
      <c r="C142" s="26" t="n">
        <v>45852</v>
      </c>
      <c r="D142" s="47" t="n">
        <v>31</v>
      </c>
      <c r="E142" s="48" t="n">
        <v>0.003007</v>
      </c>
    </row>
    <row r="143">
      <c r="A143" s="46" t="inlineStr">
        <is>
          <t>489250</t>
        </is>
      </c>
      <c r="B143" s="33" t="inlineStr">
        <is>
          <t>KODEX 미국배당다우존스</t>
        </is>
      </c>
      <c r="C143" s="26" t="n">
        <v>45882</v>
      </c>
      <c r="D143" s="47" t="n">
        <v>22</v>
      </c>
      <c r="E143" s="48" t="n">
        <v>0.002165</v>
      </c>
    </row>
    <row r="144">
      <c r="A144" s="46" t="inlineStr">
        <is>
          <t>489250</t>
        </is>
      </c>
      <c r="B144" s="33" t="inlineStr">
        <is>
          <t>KODEX 미국배당다우존스</t>
        </is>
      </c>
      <c r="C144" s="26" t="n">
        <v>45912</v>
      </c>
      <c r="D144" s="47" t="n">
        <v>28</v>
      </c>
      <c r="E144" s="48" t="n">
        <v>0.002688</v>
      </c>
    </row>
    <row r="145">
      <c r="A145" s="46" t="inlineStr">
        <is>
          <t>489250</t>
        </is>
      </c>
      <c r="B145" s="33" t="inlineStr">
        <is>
          <t>KODEX 미국배당다우존스</t>
        </is>
      </c>
      <c r="C145" s="26" t="n">
        <v>45944</v>
      </c>
      <c r="D145" s="47" t="n">
        <v>31</v>
      </c>
      <c r="E145" s="48" t="n">
        <v>0.002989</v>
      </c>
    </row>
    <row r="146">
      <c r="A146" s="46" t="inlineStr">
        <is>
          <t>489250</t>
        </is>
      </c>
      <c r="B146" s="33" t="inlineStr">
        <is>
          <t>KODEX 미국배당다우존스</t>
        </is>
      </c>
      <c r="C146" s="26" t="n">
        <v>45974</v>
      </c>
      <c r="D146" s="47" t="n">
        <v>21</v>
      </c>
      <c r="E146" s="48" t="n">
        <v>0.001939</v>
      </c>
    </row>
    <row r="147">
      <c r="A147" s="46" t="inlineStr">
        <is>
          <t>489250</t>
        </is>
      </c>
      <c r="B147" s="33" t="inlineStr">
        <is>
          <t>KODEX 미국배당다우존스</t>
        </is>
      </c>
      <c r="C147" s="26" t="n">
        <v>46003</v>
      </c>
      <c r="D147" s="47" t="n">
        <v>33</v>
      </c>
      <c r="E147" s="48" t="n">
        <v>0.002966</v>
      </c>
    </row>
    <row r="148">
      <c r="A148" s="46" t="inlineStr">
        <is>
          <t>489250</t>
        </is>
      </c>
      <c r="B148" s="33" t="inlineStr">
        <is>
          <t>KODEX 미국배당다우존스</t>
        </is>
      </c>
      <c r="C148" s="26" t="n">
        <v>46036</v>
      </c>
      <c r="D148" s="47" t="n">
        <v>34</v>
      </c>
      <c r="E148" s="48" t="n">
        <v>0.002964</v>
      </c>
    </row>
    <row r="149">
      <c r="A149" s="46" t="inlineStr">
        <is>
          <t>489250</t>
        </is>
      </c>
      <c r="B149" s="33" t="inlineStr">
        <is>
          <t>KODEX 미국배당다우존스</t>
        </is>
      </c>
      <c r="C149" s="26" t="n">
        <v>46065</v>
      </c>
      <c r="D149" s="47" t="n">
        <v>28</v>
      </c>
      <c r="E149" s="48" t="n">
        <v>0.00224</v>
      </c>
    </row>
    <row r="150">
      <c r="A150" s="46" t="inlineStr">
        <is>
          <t>489250</t>
        </is>
      </c>
      <c r="B150" s="33" t="inlineStr">
        <is>
          <t>KODEX 미국배당다우존스</t>
        </is>
      </c>
      <c r="C150" s="26" t="n">
        <v>46093</v>
      </c>
      <c r="D150" s="47" t="n">
        <v>32</v>
      </c>
      <c r="E150" s="48" t="n">
        <v>0.002589</v>
      </c>
    </row>
    <row r="151">
      <c r="A151" s="46" t="inlineStr">
        <is>
          <t>489250</t>
        </is>
      </c>
      <c r="B151" s="33" t="inlineStr">
        <is>
          <t>KODEX 미국배당다우존스</t>
        </is>
      </c>
      <c r="C151" s="26" t="n">
        <v>46126</v>
      </c>
      <c r="D151" s="47" t="n">
        <v>33</v>
      </c>
      <c r="E151" s="48" t="n">
        <v>0.002645</v>
      </c>
    </row>
    <row r="152">
      <c r="A152" s="46" t="inlineStr">
        <is>
          <t>489250</t>
        </is>
      </c>
      <c r="B152" s="33" t="inlineStr">
        <is>
          <t>KODEX 미국배당다우존스</t>
        </is>
      </c>
      <c r="C152" s="26" t="n">
        <v>46156</v>
      </c>
      <c r="D152" s="47" t="n">
        <v>26</v>
      </c>
      <c r="E152" s="48" t="n">
        <v>0.002016</v>
      </c>
    </row>
    <row r="153">
      <c r="A153" s="46" t="inlineStr">
        <is>
          <t>489250</t>
        </is>
      </c>
      <c r="B153" s="33" t="inlineStr">
        <is>
          <t>KODEX 미국배당다우존스</t>
        </is>
      </c>
      <c r="C153" s="26" t="n">
        <v>46185</v>
      </c>
      <c r="D153" s="47" t="n">
        <v>29</v>
      </c>
      <c r="E153" s="48" t="n">
        <v>0.002161</v>
      </c>
    </row>
    <row r="154">
      <c r="A154" s="46" t="inlineStr">
        <is>
          <t>489250</t>
        </is>
      </c>
      <c r="B154" s="33" t="inlineStr">
        <is>
          <t>KODEX 미국배당다우존스</t>
        </is>
      </c>
      <c r="C154" s="26" t="n">
        <v>46217</v>
      </c>
      <c r="D154" s="47" t="n">
        <v>40</v>
      </c>
      <c r="E154" s="48" t="n">
        <v>0.003001</v>
      </c>
    </row>
    <row r="155">
      <c r="A155" s="46" t="inlineStr">
        <is>
          <t>489250</t>
        </is>
      </c>
      <c r="B155" s="33" t="inlineStr">
        <is>
          <t>KODEX 미국배당다우존스</t>
        </is>
      </c>
      <c r="C155" s="26" t="n">
        <v>46247</v>
      </c>
      <c r="D155" s="47" t="n">
        <v>37</v>
      </c>
      <c r="E155" s="48" t="n">
        <v>0.0028</v>
      </c>
    </row>
    <row r="156">
      <c r="A156" s="46" t="inlineStr">
        <is>
          <t>489250</t>
        </is>
      </c>
      <c r="B156" s="33" t="inlineStr">
        <is>
          <t>KODEX 미국배당다우존스</t>
        </is>
      </c>
      <c r="C156" s="26" t="n">
        <v>46279</v>
      </c>
      <c r="D156" s="47" t="n">
        <v>24</v>
      </c>
      <c r="E156" s="48" t="n">
        <v>0.001924</v>
      </c>
    </row>
    <row r="157">
      <c r="A157" s="46" t="inlineStr">
        <is>
          <t>489250</t>
        </is>
      </c>
      <c r="B157" s="33" t="inlineStr">
        <is>
          <t>KODEX 미국배당다우존스</t>
        </is>
      </c>
      <c r="C157" s="26" t="n">
        <v>46309</v>
      </c>
      <c r="D157" s="47" t="n">
        <v>37</v>
      </c>
      <c r="E157" s="48" t="n">
        <v>0.003019</v>
      </c>
    </row>
    <row r="158">
      <c r="A158" s="46" t="n"/>
      <c r="B158" s="33" t="n"/>
      <c r="C158" s="26" t="n"/>
      <c r="D158" s="47" t="n"/>
      <c r="E158" s="48" t="n"/>
    </row>
    <row r="159">
      <c r="A159" s="46" t="n"/>
      <c r="B159" s="33" t="n"/>
      <c r="C159" s="26" t="n"/>
      <c r="D159" s="47" t="n"/>
      <c r="E159" s="48" t="n"/>
    </row>
    <row r="160">
      <c r="A160" s="46" t="n"/>
      <c r="B160" s="33" t="n"/>
      <c r="C160" s="26" t="n"/>
      <c r="D160" s="47" t="n"/>
      <c r="E160" s="48" t="n"/>
    </row>
    <row r="161">
      <c r="A161" s="46" t="n"/>
      <c r="B161" s="33" t="n"/>
      <c r="C161" s="26" t="n"/>
      <c r="D161" s="47" t="n"/>
      <c r="E161" s="48" t="n"/>
    </row>
    <row r="162">
      <c r="A162" s="46" t="n"/>
      <c r="B162" s="33" t="n"/>
      <c r="C162" s="26" t="n"/>
      <c r="D162" s="47" t="n"/>
      <c r="E162" s="48" t="n"/>
    </row>
    <row r="163">
      <c r="A163" s="46" t="n"/>
      <c r="B163" s="33" t="n"/>
      <c r="C163" s="26" t="n"/>
      <c r="D163" s="47" t="n"/>
      <c r="E163" s="48" t="n"/>
    </row>
    <row r="164">
      <c r="A164" s="46" t="n"/>
      <c r="B164" s="33" t="n"/>
      <c r="C164" s="26" t="n"/>
      <c r="D164" s="47" t="n"/>
      <c r="E164" s="48" t="n"/>
    </row>
    <row r="165">
      <c r="A165" s="46" t="n"/>
      <c r="B165" s="33" t="n"/>
      <c r="C165" s="26" t="n"/>
      <c r="D165" s="47" t="n"/>
      <c r="E165" s="48" t="n"/>
    </row>
    <row r="166">
      <c r="A166" s="46" t="n"/>
      <c r="B166" s="33" t="n"/>
      <c r="C166" s="26" t="n"/>
      <c r="D166" s="47" t="n"/>
      <c r="E166" s="48" t="n"/>
    </row>
    <row r="167">
      <c r="A167" s="46" t="n"/>
      <c r="B167" s="33" t="n"/>
      <c r="C167" s="26" t="n"/>
      <c r="D167" s="47" t="n"/>
      <c r="E167" s="48" t="n"/>
    </row>
    <row r="168">
      <c r="A168" s="46" t="n"/>
      <c r="B168" s="33" t="n"/>
      <c r="C168" s="26" t="n"/>
      <c r="D168" s="47" t="n"/>
      <c r="E168" s="48" t="n"/>
    </row>
    <row r="169">
      <c r="A169" s="46" t="n"/>
      <c r="B169" s="33" t="n"/>
      <c r="C169" s="26" t="n"/>
      <c r="D169" s="47" t="n"/>
      <c r="E169" s="48" t="n"/>
    </row>
    <row r="170">
      <c r="A170" s="46" t="n"/>
      <c r="B170" s="33" t="n"/>
      <c r="C170" s="26" t="n"/>
      <c r="D170" s="47" t="n"/>
      <c r="E170" s="48" t="n"/>
    </row>
    <row r="171">
      <c r="A171" s="46" t="n"/>
      <c r="B171" s="33" t="n"/>
      <c r="C171" s="26" t="n"/>
      <c r="D171" s="47" t="n"/>
      <c r="E171" s="48" t="n"/>
    </row>
    <row r="172">
      <c r="A172" s="46" t="n"/>
      <c r="B172" s="33" t="n"/>
      <c r="C172" s="26" t="n"/>
      <c r="D172" s="47" t="n"/>
      <c r="E172" s="48" t="n"/>
    </row>
    <row r="173">
      <c r="A173" s="46" t="n"/>
      <c r="B173" s="33" t="n"/>
      <c r="C173" s="26" t="n"/>
      <c r="D173" s="47" t="n"/>
      <c r="E173" s="48" t="n"/>
    </row>
    <row r="174">
      <c r="A174" s="46" t="n"/>
      <c r="B174" s="33" t="n"/>
      <c r="C174" s="26" t="n"/>
      <c r="D174" s="47" t="n"/>
      <c r="E174" s="48" t="n"/>
    </row>
    <row r="175">
      <c r="A175" s="46" t="n"/>
      <c r="B175" s="33" t="n"/>
      <c r="C175" s="26" t="n"/>
      <c r="D175" s="47" t="n"/>
      <c r="E175" s="48" t="n"/>
    </row>
    <row r="176">
      <c r="A176" s="46" t="n"/>
      <c r="B176" s="33" t="n"/>
      <c r="C176" s="26" t="n"/>
      <c r="D176" s="47" t="n"/>
      <c r="E176" s="48" t="n"/>
    </row>
    <row r="177">
      <c r="A177" s="46" t="n"/>
      <c r="B177" s="33" t="n"/>
      <c r="C177" s="26" t="n"/>
      <c r="D177" s="47" t="n"/>
      <c r="E177" s="48" t="n"/>
    </row>
    <row r="178">
      <c r="A178" s="46" t="n"/>
      <c r="B178" s="33" t="n"/>
      <c r="C178" s="26" t="n"/>
      <c r="D178" s="47" t="n"/>
      <c r="E178" s="48" t="n"/>
    </row>
    <row r="179">
      <c r="A179" s="46" t="n"/>
      <c r="B179" s="33" t="n"/>
      <c r="C179" s="26" t="n"/>
      <c r="D179" s="47" t="n"/>
      <c r="E179" s="48" t="n"/>
    </row>
    <row r="180">
      <c r="A180" s="46" t="n"/>
      <c r="B180" s="33" t="n"/>
      <c r="C180" s="26" t="n"/>
      <c r="D180" s="47" t="n"/>
      <c r="E180" s="48" t="n"/>
    </row>
    <row r="181">
      <c r="A181" s="46" t="n"/>
      <c r="B181" s="33" t="n"/>
      <c r="C181" s="26" t="n"/>
      <c r="D181" s="47" t="n"/>
      <c r="E181" s="48" t="n"/>
    </row>
    <row r="182">
      <c r="A182" s="46" t="n"/>
      <c r="B182" s="33" t="n"/>
      <c r="C182" s="26" t="n"/>
      <c r="D182" s="47" t="n"/>
      <c r="E182" s="48" t="n"/>
    </row>
    <row r="183">
      <c r="A183" s="46" t="n"/>
      <c r="B183" s="33" t="n"/>
      <c r="C183" s="26" t="n"/>
      <c r="D183" s="47" t="n"/>
      <c r="E183" s="48" t="n"/>
    </row>
    <row r="184">
      <c r="A184" s="46" t="n"/>
      <c r="B184" s="33" t="n"/>
      <c r="C184" s="26" t="n"/>
      <c r="D184" s="47" t="n"/>
      <c r="E184" s="48" t="n"/>
    </row>
    <row r="185">
      <c r="A185" s="46" t="n"/>
      <c r="B185" s="33" t="n"/>
      <c r="C185" s="26" t="n"/>
      <c r="D185" s="47" t="n"/>
      <c r="E185" s="48" t="n"/>
    </row>
    <row r="186">
      <c r="A186" s="46" t="n"/>
      <c r="B186" s="33" t="n"/>
      <c r="C186" s="26" t="n"/>
      <c r="D186" s="47" t="n"/>
      <c r="E186" s="48" t="n"/>
    </row>
    <row r="187">
      <c r="A187" s="46" t="n"/>
      <c r="B187" s="33" t="n"/>
      <c r="C187" s="26" t="n"/>
      <c r="D187" s="47" t="n"/>
      <c r="E187" s="48" t="n"/>
    </row>
    <row r="188">
      <c r="A188" s="46" t="n"/>
      <c r="B188" s="33" t="n"/>
      <c r="C188" s="26" t="n"/>
      <c r="D188" s="47" t="n"/>
      <c r="E188" s="48" t="n"/>
    </row>
    <row r="189">
      <c r="A189" s="46" t="n"/>
      <c r="B189" s="33" t="n"/>
      <c r="C189" s="26" t="n"/>
      <c r="D189" s="47" t="n"/>
      <c r="E189" s="48" t="n"/>
    </row>
    <row r="190">
      <c r="A190" s="46" t="n"/>
      <c r="B190" s="33" t="n"/>
      <c r="C190" s="26" t="n"/>
      <c r="D190" s="47" t="n"/>
      <c r="E190" s="48" t="n"/>
    </row>
    <row r="191">
      <c r="A191" s="46" t="n"/>
      <c r="B191" s="33" t="n"/>
      <c r="C191" s="26" t="n"/>
      <c r="D191" s="47" t="n"/>
      <c r="E191" s="48" t="n"/>
    </row>
    <row r="192">
      <c r="A192" s="46" t="n"/>
      <c r="B192" s="33" t="n"/>
      <c r="C192" s="26" t="n"/>
      <c r="D192" s="47" t="n"/>
      <c r="E192" s="48" t="n"/>
    </row>
    <row r="193">
      <c r="A193" s="46" t="n"/>
      <c r="B193" s="33" t="n"/>
      <c r="C193" s="26" t="n"/>
      <c r="D193" s="47" t="n"/>
      <c r="E193" s="48" t="n"/>
    </row>
    <row r="194">
      <c r="A194" s="46" t="n"/>
      <c r="B194" s="33" t="n"/>
      <c r="C194" s="26" t="n"/>
      <c r="D194" s="47" t="n"/>
      <c r="E194" s="48" t="n"/>
    </row>
    <row r="195">
      <c r="A195" s="46" t="n"/>
      <c r="B195" s="33" t="n"/>
      <c r="C195" s="26" t="n"/>
      <c r="D195" s="47" t="n"/>
      <c r="E195" s="48" t="n"/>
    </row>
    <row r="196">
      <c r="A196" s="46" t="n"/>
      <c r="B196" s="33" t="n"/>
      <c r="C196" s="26" t="n"/>
      <c r="D196" s="47" t="n"/>
      <c r="E196" s="48" t="n"/>
    </row>
    <row r="197">
      <c r="A197" s="46" t="n"/>
      <c r="B197" s="33" t="n"/>
      <c r="C197" s="26" t="n"/>
      <c r="D197" s="47" t="n"/>
      <c r="E197" s="48" t="n"/>
    </row>
    <row r="198">
      <c r="A198" s="46" t="n"/>
      <c r="B198" s="33" t="n"/>
      <c r="C198" s="26" t="n"/>
      <c r="D198" s="47" t="n"/>
      <c r="E198" s="48" t="n"/>
    </row>
    <row r="199">
      <c r="A199" s="46" t="n"/>
      <c r="B199" s="33" t="n"/>
      <c r="C199" s="26" t="n"/>
      <c r="D199" s="47" t="n"/>
      <c r="E199" s="48" t="n"/>
    </row>
    <row r="200">
      <c r="A200" s="46" t="n"/>
      <c r="B200" s="33" t="n"/>
      <c r="C200" s="26" t="n"/>
      <c r="D200" s="47" t="n"/>
      <c r="E200" s="48" t="n"/>
    </row>
    <row r="201">
      <c r="A201" s="46" t="n"/>
      <c r="B201" s="33" t="n"/>
      <c r="C201" s="26" t="n"/>
      <c r="D201" s="47" t="n"/>
      <c r="E201" s="48" t="n"/>
    </row>
    <row r="202">
      <c r="A202" s="46" t="n"/>
      <c r="B202" s="33" t="n"/>
      <c r="C202" s="26" t="n"/>
      <c r="D202" s="47" t="n"/>
      <c r="E202" s="48" t="n"/>
    </row>
    <row r="203">
      <c r="A203" s="46" t="n"/>
      <c r="B203" s="33" t="n"/>
      <c r="C203" s="26" t="n"/>
      <c r="D203" s="47" t="n"/>
      <c r="E203" s="48" t="n"/>
    </row>
    <row r="204">
      <c r="A204" s="46" t="n"/>
      <c r="B204" s="33" t="n"/>
      <c r="C204" s="26" t="n"/>
      <c r="D204" s="47" t="n"/>
      <c r="E204" s="48" t="n"/>
    </row>
    <row r="205">
      <c r="A205" s="46" t="n"/>
      <c r="B205" s="33" t="n"/>
      <c r="C205" s="26" t="n"/>
      <c r="D205" s="47" t="n"/>
      <c r="E205" s="48" t="n"/>
    </row>
    <row r="206">
      <c r="A206" s="46" t="n"/>
      <c r="B206" s="33" t="n"/>
      <c r="C206" s="26" t="n"/>
      <c r="D206" s="47" t="n"/>
      <c r="E206" s="48" t="n"/>
    </row>
    <row r="207">
      <c r="A207" s="46" t="n"/>
      <c r="B207" s="33" t="n"/>
      <c r="C207" s="26" t="n"/>
      <c r="D207" s="47" t="n"/>
      <c r="E207" s="48" t="n"/>
    </row>
    <row r="208">
      <c r="A208" s="46" t="n"/>
      <c r="B208" s="33" t="n"/>
      <c r="C208" s="26" t="n"/>
      <c r="D208" s="47" t="n"/>
      <c r="E208" s="48" t="n"/>
    </row>
    <row r="209">
      <c r="A209" s="46" t="n"/>
      <c r="B209" s="33" t="n"/>
      <c r="C209" s="26" t="n"/>
      <c r="D209" s="47" t="n"/>
      <c r="E209" s="48" t="n"/>
    </row>
    <row r="210">
      <c r="A210" s="46" t="n"/>
      <c r="B210" s="33" t="n"/>
      <c r="C210" s="26" t="n"/>
      <c r="D210" s="47" t="n"/>
      <c r="E210" s="48" t="n"/>
    </row>
    <row r="211">
      <c r="A211" s="46" t="n"/>
      <c r="B211" s="33" t="n"/>
      <c r="C211" s="26" t="n"/>
      <c r="D211" s="47" t="n"/>
      <c r="E211" s="48" t="n"/>
    </row>
    <row r="212">
      <c r="A212" s="46" t="n"/>
      <c r="B212" s="33" t="n"/>
      <c r="C212" s="26" t="n"/>
      <c r="D212" s="47" t="n"/>
      <c r="E212" s="48" t="n"/>
    </row>
    <row r="213">
      <c r="A213" s="46" t="n"/>
      <c r="B213" s="33" t="n"/>
      <c r="C213" s="26" t="n"/>
      <c r="D213" s="47" t="n"/>
      <c r="E213" s="48" t="n"/>
    </row>
    <row r="214">
      <c r="A214" s="46" t="n"/>
      <c r="B214" s="33" t="n"/>
      <c r="C214" s="26" t="n"/>
      <c r="D214" s="47" t="n"/>
      <c r="E214" s="48" t="n"/>
    </row>
    <row r="215">
      <c r="A215" s="46" t="n"/>
      <c r="B215" s="33" t="n"/>
      <c r="C215" s="26" t="n"/>
      <c r="D215" s="47" t="n"/>
      <c r="E215" s="48" t="n"/>
    </row>
    <row r="216">
      <c r="A216" s="46" t="n"/>
      <c r="B216" s="33" t="n"/>
      <c r="C216" s="26" t="n"/>
      <c r="D216" s="47" t="n"/>
      <c r="E216" s="48" t="n"/>
    </row>
    <row r="217">
      <c r="A217" s="46" t="n"/>
      <c r="B217" s="33" t="n"/>
      <c r="C217" s="26" t="n"/>
      <c r="D217" s="47" t="n"/>
      <c r="E217" s="48" t="n"/>
    </row>
    <row r="218">
      <c r="A218" s="46" t="n"/>
      <c r="B218" s="33" t="n"/>
      <c r="C218" s="26" t="n"/>
      <c r="D218" s="47" t="n"/>
      <c r="E218" s="48" t="n"/>
    </row>
    <row r="219">
      <c r="A219" s="46" t="n"/>
      <c r="B219" s="33" t="n"/>
      <c r="C219" s="26" t="n"/>
      <c r="D219" s="47" t="n"/>
      <c r="E219" s="48" t="n"/>
    </row>
    <row r="220">
      <c r="A220" s="46" t="n"/>
      <c r="B220" s="33" t="n"/>
      <c r="C220" s="26" t="n"/>
      <c r="D220" s="47" t="n"/>
      <c r="E220" s="48" t="n"/>
    </row>
    <row r="221">
      <c r="A221" s="46" t="n"/>
      <c r="B221" s="33" t="n"/>
      <c r="C221" s="26" t="n"/>
      <c r="D221" s="47" t="n"/>
      <c r="E221" s="48" t="n"/>
    </row>
    <row r="222">
      <c r="A222" s="46" t="n"/>
      <c r="B222" s="33" t="n"/>
      <c r="C222" s="26" t="n"/>
      <c r="D222" s="47" t="n"/>
      <c r="E222" s="48" t="n"/>
    </row>
    <row r="223">
      <c r="A223" s="46" t="n"/>
      <c r="B223" s="33" t="n"/>
      <c r="C223" s="26" t="n"/>
      <c r="D223" s="47" t="n"/>
      <c r="E223" s="48" t="n"/>
    </row>
    <row r="224">
      <c r="A224" s="46" t="n"/>
      <c r="B224" s="33" t="n"/>
      <c r="C224" s="26" t="n"/>
      <c r="D224" s="47" t="n"/>
      <c r="E224" s="48" t="n"/>
    </row>
    <row r="225">
      <c r="A225" s="46" t="n"/>
      <c r="B225" s="33" t="n"/>
      <c r="C225" s="26" t="n"/>
      <c r="D225" s="47" t="n"/>
      <c r="E225" s="48" t="n"/>
    </row>
    <row r="226">
      <c r="A226" s="46" t="n"/>
      <c r="B226" s="33" t="n"/>
      <c r="C226" s="26" t="n"/>
      <c r="D226" s="47" t="n"/>
      <c r="E226" s="48" t="n"/>
    </row>
    <row r="227">
      <c r="A227" s="46" t="n"/>
      <c r="B227" s="33" t="n"/>
      <c r="C227" s="26" t="n"/>
      <c r="D227" s="47" t="n"/>
      <c r="E227" s="48" t="n"/>
    </row>
    <row r="228">
      <c r="A228" s="46" t="n"/>
      <c r="B228" s="33" t="n"/>
      <c r="C228" s="26" t="n"/>
      <c r="D228" s="47" t="n"/>
      <c r="E228" s="48" t="n"/>
    </row>
    <row r="229">
      <c r="A229" s="46" t="n"/>
      <c r="B229" s="33" t="n"/>
      <c r="C229" s="26" t="n"/>
      <c r="D229" s="47" t="n"/>
      <c r="E229" s="48" t="n"/>
    </row>
    <row r="230">
      <c r="A230" s="46" t="n"/>
      <c r="B230" s="33" t="n"/>
      <c r="C230" s="26" t="n"/>
      <c r="D230" s="47" t="n"/>
      <c r="E230" s="48" t="n"/>
    </row>
    <row r="231">
      <c r="A231" s="46" t="n"/>
      <c r="B231" s="33" t="n"/>
      <c r="C231" s="26" t="n"/>
      <c r="D231" s="47" t="n"/>
      <c r="E231" s="48" t="n"/>
    </row>
    <row r="232">
      <c r="A232" s="46" t="n"/>
      <c r="B232" s="33" t="n"/>
      <c r="C232" s="26" t="n"/>
      <c r="D232" s="47" t="n"/>
      <c r="E232" s="48" t="n"/>
    </row>
    <row r="233">
      <c r="A233" s="46" t="n"/>
      <c r="B233" s="33" t="n"/>
      <c r="C233" s="26" t="n"/>
      <c r="D233" s="47" t="n"/>
      <c r="E233" s="48" t="n"/>
    </row>
    <row r="234">
      <c r="A234" s="46" t="n"/>
      <c r="B234" s="33" t="n"/>
      <c r="C234" s="26" t="n"/>
      <c r="D234" s="47" t="n"/>
      <c r="E234" s="48" t="n"/>
    </row>
    <row r="235">
      <c r="A235" s="46" t="n"/>
      <c r="B235" s="33" t="n"/>
      <c r="C235" s="26" t="n"/>
      <c r="D235" s="47" t="n"/>
      <c r="E235" s="48" t="n"/>
    </row>
    <row r="236">
      <c r="A236" s="46" t="n"/>
      <c r="B236" s="33" t="n"/>
      <c r="C236" s="26" t="n"/>
      <c r="D236" s="47" t="n"/>
      <c r="E236" s="48" t="n"/>
    </row>
    <row r="237">
      <c r="A237" s="46" t="n"/>
      <c r="B237" s="33" t="n"/>
      <c r="C237" s="26" t="n"/>
      <c r="D237" s="47" t="n"/>
      <c r="E237" s="48" t="n"/>
    </row>
    <row r="238">
      <c r="A238" s="46" t="n"/>
      <c r="B238" s="33" t="n"/>
      <c r="C238" s="26" t="n"/>
      <c r="D238" s="47" t="n"/>
      <c r="E238" s="48" t="n"/>
    </row>
    <row r="239">
      <c r="A239" s="46" t="n"/>
      <c r="B239" s="33" t="n"/>
      <c r="C239" s="26" t="n"/>
      <c r="D239" s="47" t="n"/>
      <c r="E239" s="48" t="n"/>
    </row>
    <row r="240">
      <c r="A240" s="46" t="n"/>
      <c r="B240" s="33" t="n"/>
      <c r="C240" s="26" t="n"/>
      <c r="D240" s="47" t="n"/>
      <c r="E240" s="48" t="n"/>
    </row>
    <row r="241">
      <c r="A241" s="46" t="n"/>
      <c r="B241" s="33" t="n"/>
      <c r="C241" s="26" t="n"/>
      <c r="D241" s="47" t="n"/>
      <c r="E241" s="48" t="n"/>
    </row>
    <row r="242">
      <c r="A242" s="46" t="n"/>
      <c r="B242" s="33" t="n"/>
      <c r="C242" s="26" t="n"/>
      <c r="D242" s="47" t="n"/>
      <c r="E242" s="48" t="n"/>
    </row>
    <row r="243">
      <c r="A243" s="46" t="n"/>
      <c r="B243" s="33" t="n"/>
      <c r="C243" s="26" t="n"/>
      <c r="D243" s="47" t="n"/>
      <c r="E243" s="48" t="n"/>
    </row>
    <row r="244">
      <c r="A244" s="46" t="n"/>
      <c r="B244" s="33" t="n"/>
      <c r="C244" s="26" t="n"/>
      <c r="D244" s="47" t="n"/>
      <c r="E244" s="48" t="n"/>
    </row>
    <row r="245">
      <c r="A245" s="46" t="n"/>
      <c r="B245" s="33" t="n"/>
      <c r="C245" s="26" t="n"/>
      <c r="D245" s="47" t="n"/>
      <c r="E245" s="48" t="n"/>
    </row>
    <row r="246">
      <c r="A246" s="46" t="n"/>
      <c r="B246" s="33" t="n"/>
      <c r="C246" s="26" t="n"/>
      <c r="D246" s="47" t="n"/>
      <c r="E246" s="48" t="n"/>
    </row>
    <row r="247">
      <c r="A247" s="46" t="n"/>
      <c r="B247" s="33" t="n"/>
      <c r="C247" s="26" t="n"/>
      <c r="D247" s="47" t="n"/>
      <c r="E247" s="48" t="n"/>
    </row>
    <row r="248">
      <c r="A248" s="46" t="n"/>
      <c r="B248" s="33" t="n"/>
      <c r="C248" s="26" t="n"/>
      <c r="D248" s="47" t="n"/>
      <c r="E248" s="48" t="n"/>
    </row>
    <row r="249">
      <c r="A249" s="46" t="n"/>
      <c r="B249" s="33" t="n"/>
      <c r="C249" s="26" t="n"/>
      <c r="D249" s="47" t="n"/>
      <c r="E249" s="48" t="n"/>
    </row>
    <row r="250">
      <c r="A250" s="46" t="n"/>
      <c r="B250" s="33" t="n"/>
      <c r="C250" s="26" t="n"/>
      <c r="D250" s="47" t="n"/>
      <c r="E250" s="48" t="n"/>
    </row>
    <row r="251">
      <c r="A251" s="46" t="n"/>
      <c r="B251" s="33" t="n"/>
      <c r="C251" s="26" t="n"/>
      <c r="D251" s="47" t="n"/>
      <c r="E251" s="48" t="n"/>
    </row>
    <row r="252">
      <c r="A252" s="46" t="n"/>
      <c r="B252" s="33" t="n"/>
      <c r="C252" s="26" t="n"/>
      <c r="D252" s="47" t="n"/>
      <c r="E252" s="48" t="n"/>
    </row>
    <row r="253">
      <c r="A253" s="46" t="n"/>
      <c r="B253" s="33" t="n"/>
      <c r="C253" s="26" t="n"/>
      <c r="D253" s="47" t="n"/>
      <c r="E253" s="48" t="n"/>
    </row>
    <row r="254">
      <c r="A254" s="46" t="n"/>
      <c r="B254" s="33" t="n"/>
      <c r="C254" s="26" t="n"/>
      <c r="D254" s="47" t="n"/>
      <c r="E254" s="48" t="n"/>
    </row>
    <row r="255">
      <c r="A255" s="46" t="n"/>
      <c r="B255" s="33" t="n"/>
      <c r="C255" s="26" t="n"/>
      <c r="D255" s="47" t="n"/>
      <c r="E255" s="48" t="n"/>
    </row>
    <row r="256">
      <c r="A256" s="46" t="n"/>
      <c r="B256" s="33" t="n"/>
      <c r="C256" s="26" t="n"/>
      <c r="D256" s="47" t="n"/>
      <c r="E256" s="48" t="n"/>
    </row>
    <row r="257">
      <c r="A257" s="46" t="n"/>
      <c r="B257" s="33" t="n"/>
      <c r="C257" s="26" t="n"/>
      <c r="D257" s="47" t="n"/>
      <c r="E257" s="48" t="n"/>
    </row>
    <row r="258">
      <c r="A258" s="46" t="n"/>
      <c r="B258" s="33" t="n"/>
      <c r="C258" s="26" t="n"/>
      <c r="D258" s="47" t="n"/>
      <c r="E258" s="48" t="n"/>
    </row>
    <row r="259">
      <c r="A259" s="46" t="n"/>
      <c r="B259" s="33" t="n"/>
      <c r="C259" s="26" t="n"/>
      <c r="D259" s="47" t="n"/>
      <c r="E259" s="48" t="n"/>
    </row>
    <row r="260">
      <c r="A260" s="46" t="n"/>
      <c r="B260" s="33" t="n"/>
      <c r="C260" s="26" t="n"/>
      <c r="D260" s="47" t="n"/>
      <c r="E260" s="48" t="n"/>
    </row>
    <row r="261">
      <c r="A261" s="46" t="n"/>
      <c r="B261" s="33" t="n"/>
      <c r="C261" s="26" t="n"/>
      <c r="D261" s="47" t="n"/>
      <c r="E261" s="48" t="n"/>
    </row>
    <row r="262">
      <c r="A262" s="46" t="n"/>
      <c r="B262" s="33" t="n"/>
      <c r="C262" s="26" t="n"/>
      <c r="D262" s="47" t="n"/>
      <c r="E262" s="48" t="n"/>
    </row>
    <row r="263">
      <c r="A263" s="46" t="n"/>
      <c r="B263" s="33" t="n"/>
      <c r="C263" s="26" t="n"/>
      <c r="D263" s="47" t="n"/>
      <c r="E263" s="48" t="n"/>
    </row>
    <row r="264">
      <c r="A264" s="46" t="n"/>
      <c r="B264" s="33" t="n"/>
      <c r="C264" s="26" t="n"/>
      <c r="D264" s="47" t="n"/>
      <c r="E264" s="48" t="n"/>
    </row>
    <row r="265">
      <c r="A265" s="46" t="n"/>
      <c r="B265" s="33" t="n"/>
      <c r="C265" s="26" t="n"/>
      <c r="D265" s="47" t="n"/>
      <c r="E265" s="48" t="n"/>
    </row>
    <row r="266">
      <c r="A266" s="46" t="n"/>
      <c r="B266" s="33" t="n"/>
      <c r="C266" s="26" t="n"/>
      <c r="D266" s="47" t="n"/>
      <c r="E266" s="48" t="n"/>
    </row>
    <row r="267">
      <c r="A267" s="46" t="n"/>
      <c r="B267" s="33" t="n"/>
      <c r="C267" s="26" t="n"/>
      <c r="D267" s="47" t="n"/>
      <c r="E267" s="48" t="n"/>
    </row>
    <row r="268">
      <c r="A268" s="46" t="n"/>
      <c r="B268" s="33" t="n"/>
      <c r="C268" s="26" t="n"/>
      <c r="D268" s="47" t="n"/>
      <c r="E268" s="48" t="n"/>
    </row>
    <row r="269">
      <c r="A269" s="46" t="n"/>
      <c r="B269" s="33" t="n"/>
      <c r="C269" s="26" t="n"/>
      <c r="D269" s="47" t="n"/>
      <c r="E269" s="48" t="n"/>
    </row>
    <row r="270">
      <c r="A270" s="46" t="n"/>
      <c r="B270" s="33" t="n"/>
      <c r="C270" s="26" t="n"/>
      <c r="D270" s="47" t="n"/>
      <c r="E270" s="48" t="n"/>
    </row>
    <row r="271">
      <c r="A271" s="46" t="n"/>
      <c r="B271" s="33" t="n"/>
      <c r="C271" s="26" t="n"/>
      <c r="D271" s="47" t="n"/>
      <c r="E271" s="48" t="n"/>
    </row>
    <row r="272">
      <c r="A272" s="46" t="n"/>
      <c r="B272" s="33" t="n"/>
      <c r="C272" s="26" t="n"/>
      <c r="D272" s="47" t="n"/>
      <c r="E272" s="48" t="n"/>
    </row>
    <row r="273">
      <c r="A273" s="46" t="n"/>
      <c r="B273" s="33" t="n"/>
      <c r="C273" s="26" t="n"/>
      <c r="D273" s="47" t="n"/>
      <c r="E273" s="48" t="n"/>
    </row>
    <row r="274">
      <c r="A274" s="46" t="n"/>
      <c r="B274" s="33" t="n"/>
      <c r="C274" s="26" t="n"/>
      <c r="D274" s="47" t="n"/>
      <c r="E274" s="48" t="n"/>
    </row>
    <row r="275">
      <c r="A275" s="46" t="n"/>
      <c r="B275" s="33" t="n"/>
      <c r="C275" s="26" t="n"/>
      <c r="D275" s="47" t="n"/>
      <c r="E275" s="48" t="n"/>
    </row>
    <row r="276">
      <c r="A276" s="46" t="n"/>
      <c r="B276" s="33" t="n"/>
      <c r="C276" s="26" t="n"/>
      <c r="D276" s="47" t="n"/>
      <c r="E276" s="48" t="n"/>
    </row>
    <row r="277">
      <c r="A277" s="46" t="n"/>
      <c r="B277" s="33" t="n"/>
      <c r="C277" s="26" t="n"/>
      <c r="D277" s="47" t="n"/>
      <c r="E277" s="48" t="n"/>
    </row>
    <row r="278">
      <c r="A278" s="46" t="n"/>
      <c r="B278" s="33" t="n"/>
      <c r="C278" s="26" t="n"/>
      <c r="D278" s="47" t="n"/>
      <c r="E278" s="48" t="n"/>
    </row>
    <row r="279">
      <c r="A279" s="46" t="n"/>
      <c r="B279" s="33" t="n"/>
      <c r="C279" s="26" t="n"/>
      <c r="D279" s="47" t="n"/>
      <c r="E279" s="48" t="n"/>
    </row>
    <row r="280">
      <c r="A280" s="46" t="n"/>
      <c r="B280" s="33" t="n"/>
      <c r="C280" s="26" t="n"/>
      <c r="D280" s="47" t="n"/>
      <c r="E280" s="48" t="n"/>
    </row>
    <row r="281">
      <c r="A281" s="46" t="n"/>
      <c r="B281" s="33" t="n"/>
      <c r="C281" s="26" t="n"/>
      <c r="D281" s="47" t="n"/>
      <c r="E281" s="48" t="n"/>
    </row>
    <row r="282">
      <c r="A282" s="46" t="n"/>
      <c r="B282" s="33" t="n"/>
      <c r="C282" s="26" t="n"/>
      <c r="D282" s="47" t="n"/>
      <c r="E282" s="48" t="n"/>
    </row>
    <row r="283">
      <c r="A283" s="46" t="n"/>
      <c r="B283" s="33" t="n"/>
      <c r="C283" s="26" t="n"/>
      <c r="D283" s="47" t="n"/>
      <c r="E283" s="48" t="n"/>
    </row>
    <row r="284">
      <c r="A284" s="46" t="n"/>
      <c r="B284" s="33" t="n"/>
      <c r="C284" s="26" t="n"/>
      <c r="D284" s="47" t="n"/>
      <c r="E284" s="48" t="n"/>
    </row>
    <row r="285">
      <c r="A285" s="46" t="n"/>
      <c r="B285" s="33" t="n"/>
      <c r="C285" s="26" t="n"/>
      <c r="D285" s="47" t="n"/>
      <c r="E285" s="48" t="n"/>
    </row>
    <row r="286">
      <c r="A286" s="46" t="n"/>
      <c r="B286" s="33" t="n"/>
      <c r="C286" s="26" t="n"/>
      <c r="D286" s="47" t="n"/>
      <c r="E286" s="48" t="n"/>
    </row>
    <row r="287">
      <c r="A287" s="46" t="n"/>
      <c r="B287" s="33" t="n"/>
      <c r="C287" s="26" t="n"/>
      <c r="D287" s="47" t="n"/>
      <c r="E287" s="48" t="n"/>
    </row>
    <row r="288">
      <c r="A288" s="46" t="n"/>
      <c r="B288" s="33" t="n"/>
      <c r="C288" s="26" t="n"/>
      <c r="D288" s="47" t="n"/>
      <c r="E288" s="48" t="n"/>
    </row>
    <row r="289">
      <c r="A289" s="46" t="n"/>
      <c r="B289" s="33" t="n"/>
      <c r="C289" s="26" t="n"/>
      <c r="D289" s="47" t="n"/>
      <c r="E289" s="48" t="n"/>
    </row>
    <row r="290">
      <c r="A290" s="46" t="n"/>
      <c r="B290" s="33" t="n"/>
      <c r="C290" s="26" t="n"/>
      <c r="D290" s="47" t="n"/>
      <c r="E290" s="48" t="n"/>
    </row>
    <row r="291">
      <c r="A291" s="46" t="n"/>
      <c r="B291" s="33" t="n"/>
      <c r="C291" s="26" t="n"/>
      <c r="D291" s="47" t="n"/>
      <c r="E291" s="48" t="n"/>
    </row>
    <row r="292">
      <c r="A292" s="46" t="n"/>
      <c r="B292" s="33" t="n"/>
      <c r="C292" s="26" t="n"/>
      <c r="D292" s="47" t="n"/>
      <c r="E292" s="48" t="n"/>
    </row>
    <row r="293">
      <c r="A293" s="46" t="n"/>
      <c r="B293" s="33" t="n"/>
      <c r="C293" s="26" t="n"/>
      <c r="D293" s="47" t="n"/>
      <c r="E293" s="48" t="n"/>
    </row>
    <row r="294">
      <c r="A294" s="46" t="n"/>
      <c r="B294" s="33" t="n"/>
      <c r="C294" s="26" t="n"/>
      <c r="D294" s="47" t="n"/>
      <c r="E294" s="48" t="n"/>
    </row>
    <row r="295">
      <c r="A295" s="46" t="n"/>
      <c r="B295" s="33" t="n"/>
      <c r="C295" s="26" t="n"/>
      <c r="D295" s="47" t="n"/>
      <c r="E295" s="48" t="n"/>
    </row>
    <row r="296">
      <c r="A296" s="46" t="n"/>
      <c r="B296" s="33" t="n"/>
      <c r="C296" s="26" t="n"/>
      <c r="D296" s="47" t="n"/>
      <c r="E296" s="48" t="n"/>
    </row>
    <row r="297">
      <c r="A297" s="46" t="n"/>
      <c r="B297" s="33" t="n"/>
      <c r="C297" s="26" t="n"/>
      <c r="D297" s="47" t="n"/>
      <c r="E297" s="48" t="n"/>
    </row>
    <row r="298">
      <c r="A298" s="46" t="n"/>
      <c r="B298" s="33" t="n"/>
      <c r="C298" s="26" t="n"/>
      <c r="D298" s="47" t="n"/>
      <c r="E298" s="48" t="n"/>
    </row>
    <row r="299">
      <c r="A299" s="46" t="n"/>
      <c r="B299" s="33" t="n"/>
      <c r="C299" s="26" t="n"/>
      <c r="D299" s="47" t="n"/>
      <c r="E299" s="48" t="n"/>
    </row>
    <row r="300">
      <c r="A300" s="46" t="n"/>
      <c r="B300" s="33" t="n"/>
      <c r="C300" s="26" t="n"/>
      <c r="D300" s="47" t="n"/>
      <c r="E300" s="48" t="n"/>
    </row>
    <row r="301">
      <c r="A301" s="46" t="n"/>
      <c r="B301" s="33" t="n"/>
      <c r="C301" s="26" t="n"/>
      <c r="D301" s="47" t="n"/>
      <c r="E301" s="48" t="n"/>
    </row>
    <row r="302">
      <c r="A302" s="46" t="n"/>
      <c r="B302" s="33" t="n"/>
      <c r="C302" s="26" t="n"/>
      <c r="D302" s="47" t="n"/>
      <c r="E302" s="48" t="n"/>
    </row>
    <row r="303">
      <c r="A303" s="46" t="n"/>
      <c r="B303" s="33" t="n"/>
      <c r="C303" s="26" t="n"/>
      <c r="D303" s="47" t="n"/>
      <c r="E303" s="48" t="n"/>
    </row>
    <row r="304">
      <c r="A304" s="46" t="n"/>
      <c r="B304" s="33" t="n"/>
      <c r="C304" s="26" t="n"/>
      <c r="D304" s="47" t="n"/>
      <c r="E304" s="48" t="n"/>
    </row>
    <row r="305">
      <c r="A305" s="46" t="n"/>
      <c r="B305" s="33" t="n"/>
      <c r="C305" s="26" t="n"/>
      <c r="D305" s="47" t="n"/>
      <c r="E305" s="48" t="n"/>
    </row>
    <row r="306">
      <c r="A306" s="46" t="n"/>
      <c r="B306" s="33" t="n"/>
      <c r="C306" s="26" t="n"/>
      <c r="D306" s="47" t="n"/>
      <c r="E306" s="48" t="n"/>
    </row>
    <row r="307">
      <c r="A307" s="46" t="n"/>
      <c r="B307" s="33" t="n"/>
      <c r="C307" s="26" t="n"/>
      <c r="D307" s="47" t="n"/>
      <c r="E307" s="48" t="n"/>
    </row>
    <row r="308">
      <c r="A308" s="46" t="n"/>
      <c r="B308" s="33" t="n"/>
      <c r="C308" s="26" t="n"/>
      <c r="D308" s="47" t="n"/>
      <c r="E308" s="48" t="n"/>
    </row>
    <row r="309">
      <c r="A309" s="46" t="n"/>
      <c r="B309" s="33" t="n"/>
      <c r="C309" s="26" t="n"/>
      <c r="D309" s="47" t="n"/>
      <c r="E309" s="48" t="n"/>
    </row>
    <row r="310">
      <c r="A310" s="46" t="n"/>
      <c r="B310" s="33" t="n"/>
      <c r="C310" s="26" t="n"/>
      <c r="D310" s="47" t="n"/>
      <c r="E310" s="48" t="n"/>
    </row>
    <row r="311">
      <c r="A311" s="46" t="n"/>
      <c r="B311" s="33" t="n"/>
      <c r="C311" s="26" t="n"/>
      <c r="D311" s="47" t="n"/>
      <c r="E311" s="48" t="n"/>
    </row>
    <row r="312">
      <c r="A312" s="46" t="n"/>
      <c r="B312" s="33" t="n"/>
      <c r="C312" s="26" t="n"/>
      <c r="D312" s="47" t="n"/>
      <c r="E312" s="48" t="n"/>
    </row>
    <row r="313">
      <c r="A313" s="46" t="n"/>
      <c r="B313" s="33" t="n"/>
      <c r="C313" s="26" t="n"/>
      <c r="D313" s="47" t="n"/>
      <c r="E313" s="48" t="n"/>
    </row>
    <row r="314">
      <c r="A314" s="46" t="n"/>
      <c r="B314" s="33" t="n"/>
      <c r="C314" s="26" t="n"/>
      <c r="D314" s="47" t="n"/>
      <c r="E314" s="48" t="n"/>
    </row>
    <row r="315">
      <c r="A315" s="46" t="n"/>
      <c r="B315" s="33" t="n"/>
      <c r="C315" s="26" t="n"/>
      <c r="D315" s="47" t="n"/>
      <c r="E315" s="48" t="n"/>
    </row>
    <row r="316">
      <c r="A316" s="46" t="n"/>
      <c r="B316" s="33" t="n"/>
      <c r="C316" s="26" t="n"/>
      <c r="D316" s="47" t="n"/>
      <c r="E316" s="48" t="n"/>
    </row>
    <row r="317">
      <c r="A317" s="46" t="n"/>
      <c r="B317" s="33" t="n"/>
      <c r="C317" s="26" t="n"/>
      <c r="D317" s="47" t="n"/>
      <c r="E317" s="48" t="n"/>
    </row>
    <row r="318">
      <c r="A318" s="46" t="n"/>
      <c r="B318" s="33" t="n"/>
      <c r="C318" s="26" t="n"/>
      <c r="D318" s="47" t="n"/>
      <c r="E318" s="48" t="n"/>
    </row>
    <row r="319">
      <c r="A319" s="46" t="n"/>
      <c r="B319" s="33" t="n"/>
      <c r="C319" s="26" t="n"/>
      <c r="D319" s="47" t="n"/>
      <c r="E319" s="48" t="n"/>
    </row>
    <row r="320">
      <c r="A320" s="46" t="n"/>
      <c r="B320" s="33" t="n"/>
      <c r="C320" s="26" t="n"/>
      <c r="D320" s="47" t="n"/>
      <c r="E320" s="48" t="n"/>
    </row>
    <row r="321">
      <c r="A321" s="46" t="n"/>
      <c r="B321" s="33" t="n"/>
      <c r="C321" s="26" t="n"/>
      <c r="D321" s="47" t="n"/>
      <c r="E321" s="48" t="n"/>
    </row>
    <row r="322">
      <c r="A322" s="46" t="n"/>
      <c r="B322" s="33" t="n"/>
      <c r="C322" s="26" t="n"/>
      <c r="D322" s="47" t="n"/>
      <c r="E322" s="48" t="n"/>
    </row>
    <row r="323">
      <c r="A323" s="46" t="n"/>
      <c r="B323" s="33" t="n"/>
      <c r="C323" s="26" t="n"/>
      <c r="D323" s="47" t="n"/>
      <c r="E323" s="48" t="n"/>
    </row>
    <row r="324">
      <c r="A324" s="46" t="n"/>
      <c r="B324" s="33" t="n"/>
      <c r="C324" s="26" t="n"/>
      <c r="D324" s="47" t="n"/>
      <c r="E324" s="48" t="n"/>
    </row>
    <row r="325">
      <c r="A325" s="46" t="n"/>
      <c r="B325" s="33" t="n"/>
      <c r="C325" s="26" t="n"/>
      <c r="D325" s="47" t="n"/>
      <c r="E325" s="48" t="n"/>
    </row>
    <row r="326">
      <c r="A326" s="46" t="n"/>
      <c r="B326" s="33" t="n"/>
      <c r="C326" s="26" t="n"/>
      <c r="D326" s="47" t="n"/>
      <c r="E326" s="48" t="n"/>
    </row>
    <row r="327">
      <c r="A327" s="46" t="n"/>
      <c r="B327" s="33" t="n"/>
      <c r="C327" s="26" t="n"/>
      <c r="D327" s="47" t="n"/>
      <c r="E327" s="48" t="n"/>
    </row>
    <row r="328">
      <c r="A328" s="46" t="n"/>
      <c r="B328" s="33" t="n"/>
      <c r="C328" s="26" t="n"/>
      <c r="D328" s="47" t="n"/>
      <c r="E328" s="48" t="n"/>
    </row>
    <row r="329">
      <c r="A329" s="46" t="n"/>
      <c r="B329" s="33" t="n"/>
      <c r="C329" s="26" t="n"/>
      <c r="D329" s="47" t="n"/>
      <c r="E329" s="48" t="n"/>
    </row>
    <row r="330">
      <c r="A330" s="46" t="n"/>
      <c r="B330" s="33" t="n"/>
      <c r="C330" s="26" t="n"/>
      <c r="D330" s="47" t="n"/>
      <c r="E330" s="48" t="n"/>
    </row>
    <row r="331">
      <c r="A331" s="46" t="n"/>
      <c r="B331" s="33" t="n"/>
      <c r="C331" s="26" t="n"/>
      <c r="D331" s="47" t="n"/>
      <c r="E331" s="48" t="n"/>
    </row>
    <row r="332">
      <c r="A332" s="46" t="n"/>
      <c r="B332" s="33" t="n"/>
      <c r="C332" s="26" t="n"/>
      <c r="D332" s="47" t="n"/>
      <c r="E332" s="48" t="n"/>
    </row>
    <row r="333">
      <c r="A333" s="46" t="n"/>
      <c r="B333" s="33" t="n"/>
      <c r="C333" s="26" t="n"/>
      <c r="D333" s="47" t="n"/>
      <c r="E333" s="48" t="n"/>
    </row>
    <row r="334">
      <c r="A334" s="46" t="n"/>
      <c r="B334" s="33" t="n"/>
      <c r="C334" s="26" t="n"/>
      <c r="D334" s="47" t="n"/>
      <c r="E334" s="48" t="n"/>
    </row>
    <row r="335">
      <c r="A335" s="46" t="n"/>
      <c r="B335" s="33" t="n"/>
      <c r="C335" s="26" t="n"/>
      <c r="D335" s="47" t="n"/>
      <c r="E335" s="48" t="n"/>
    </row>
    <row r="336">
      <c r="A336" s="46" t="n"/>
      <c r="B336" s="33" t="n"/>
      <c r="C336" s="26" t="n"/>
      <c r="D336" s="47" t="n"/>
      <c r="E336" s="48" t="n"/>
    </row>
    <row r="337">
      <c r="A337" s="46" t="n"/>
      <c r="B337" s="33" t="n"/>
      <c r="C337" s="26" t="n"/>
      <c r="D337" s="47" t="n"/>
      <c r="E337" s="48" t="n"/>
    </row>
    <row r="338">
      <c r="A338" s="46" t="n"/>
      <c r="B338" s="33" t="n"/>
      <c r="C338" s="26" t="n"/>
      <c r="D338" s="47" t="n"/>
      <c r="E338" s="48" t="n"/>
    </row>
    <row r="339">
      <c r="A339" s="46" t="n"/>
      <c r="B339" s="33" t="n"/>
      <c r="C339" s="26" t="n"/>
      <c r="D339" s="47" t="n"/>
      <c r="E339" s="48" t="n"/>
    </row>
    <row r="340">
      <c r="A340" s="46" t="n"/>
      <c r="B340" s="33" t="n"/>
      <c r="C340" s="26" t="n"/>
      <c r="D340" s="47" t="n"/>
      <c r="E340" s="48" t="n"/>
    </row>
    <row r="341">
      <c r="A341" s="46" t="n"/>
      <c r="B341" s="33" t="n"/>
      <c r="C341" s="26" t="n"/>
      <c r="D341" s="47" t="n"/>
      <c r="E341" s="48" t="n"/>
    </row>
    <row r="342">
      <c r="A342" s="46" t="n"/>
      <c r="B342" s="33" t="n"/>
      <c r="C342" s="26" t="n"/>
      <c r="D342" s="47" t="n"/>
      <c r="E342" s="48" t="n"/>
    </row>
    <row r="343">
      <c r="A343" s="46" t="n"/>
      <c r="B343" s="33" t="n"/>
      <c r="C343" s="26" t="n"/>
      <c r="D343" s="47" t="n"/>
      <c r="E343" s="48" t="n"/>
    </row>
    <row r="344">
      <c r="A344" s="46" t="n"/>
      <c r="B344" s="33" t="n"/>
      <c r="C344" s="26" t="n"/>
      <c r="D344" s="47" t="n"/>
      <c r="E344" s="48" t="n"/>
    </row>
    <row r="345">
      <c r="A345" s="46" t="n"/>
      <c r="B345" s="33" t="n"/>
      <c r="C345" s="26" t="n"/>
      <c r="D345" s="47" t="n"/>
      <c r="E345" s="48" t="n"/>
    </row>
    <row r="346">
      <c r="A346" s="46" t="n"/>
      <c r="B346" s="33" t="n"/>
      <c r="C346" s="26" t="n"/>
      <c r="D346" s="47" t="n"/>
      <c r="E346" s="48" t="n"/>
    </row>
    <row r="347">
      <c r="A347" s="46" t="n"/>
      <c r="B347" s="33" t="n"/>
      <c r="C347" s="26" t="n"/>
      <c r="D347" s="47" t="n"/>
      <c r="E347" s="48" t="n"/>
    </row>
    <row r="348">
      <c r="A348" s="46" t="n"/>
      <c r="B348" s="33" t="n"/>
      <c r="C348" s="26" t="n"/>
      <c r="D348" s="47" t="n"/>
      <c r="E348" s="48" t="n"/>
    </row>
    <row r="349">
      <c r="A349" s="46" t="n"/>
      <c r="B349" s="33" t="n"/>
      <c r="C349" s="26" t="n"/>
      <c r="D349" s="47" t="n"/>
      <c r="E349" s="48" t="n"/>
    </row>
    <row r="350">
      <c r="A350" s="46" t="n"/>
      <c r="B350" s="33" t="n"/>
      <c r="C350" s="26" t="n"/>
      <c r="D350" s="47" t="n"/>
      <c r="E350" s="48" t="n"/>
    </row>
    <row r="351">
      <c r="A351" s="46" t="n"/>
      <c r="B351" s="33" t="n"/>
      <c r="C351" s="26" t="n"/>
      <c r="D351" s="47" t="n"/>
      <c r="E351" s="48" t="n"/>
    </row>
    <row r="352">
      <c r="A352" s="46" t="n"/>
      <c r="B352" s="33" t="n"/>
      <c r="C352" s="26" t="n"/>
      <c r="D352" s="47" t="n"/>
      <c r="E352" s="48" t="n"/>
    </row>
    <row r="353">
      <c r="A353" s="46" t="n"/>
      <c r="B353" s="33" t="n"/>
      <c r="C353" s="26" t="n"/>
      <c r="D353" s="47" t="n"/>
      <c r="E353" s="48" t="n"/>
    </row>
    <row r="354">
      <c r="A354" s="46" t="n"/>
      <c r="B354" s="33" t="n"/>
      <c r="C354" s="26" t="n"/>
      <c r="D354" s="47" t="n"/>
      <c r="E354" s="48" t="n"/>
    </row>
    <row r="355">
      <c r="A355" s="46" t="n"/>
      <c r="B355" s="33" t="n"/>
      <c r="C355" s="26" t="n"/>
      <c r="D355" s="47" t="n"/>
      <c r="E355" s="48" t="n"/>
    </row>
    <row r="356">
      <c r="A356" s="46" t="n"/>
      <c r="B356" s="33" t="n"/>
      <c r="C356" s="26" t="n"/>
      <c r="D356" s="47" t="n"/>
      <c r="E356" s="48" t="n"/>
    </row>
    <row r="357">
      <c r="A357" s="46" t="n"/>
      <c r="B357" s="33" t="n"/>
      <c r="C357" s="26" t="n"/>
      <c r="D357" s="47" t="n"/>
      <c r="E357" s="48" t="n"/>
    </row>
  </sheetData>
  <pageMargins left="0.75" right="0.75" top="1" bottom="1" header="0.5" footer="0.5"/>
  <legacyDrawing xmlns:r="http://schemas.openxmlformats.org/officeDocument/2006/relationships" r:id="anysvml"/>
</worksheet>
</file>

<file path=xl/worksheets/sheet7.xml><?xml version="1.0" encoding="utf-8"?>
<worksheet xmlns="http://schemas.openxmlformats.org/spreadsheetml/2006/main">
  <sheetPr>
    <outlinePr summaryBelow="1" summaryRight="1"/>
    <pageSetUpPr/>
  </sheetPr>
  <dimension ref="A1:I44"/>
  <sheetViews>
    <sheetView workbookViewId="0">
      <pane xSplit="1" ySplit="5" topLeftCell="B6" activePane="bottomRight" state="frozen"/>
      <selection pane="topRight"/>
      <selection pane="bottomLeft"/>
      <selection pane="bottomRight" activeCell="A1" sqref="A1"/>
    </sheetView>
  </sheetViews>
  <sheetFormatPr baseColWidth="8" defaultRowHeight="15"/>
  <cols>
    <col width="24" customWidth="1" min="1" max="1"/>
    <col width="9" customWidth="1" min="2" max="2"/>
    <col width="9" customWidth="1" min="3" max="3"/>
    <col width="10" customWidth="1" min="4" max="4"/>
    <col width="12" customWidth="1" min="5" max="5"/>
    <col width="11" customWidth="1" min="6" max="6"/>
    <col width="9" customWidth="1" min="7" max="7"/>
    <col width="12" customWidth="1" min="8" max="8"/>
    <col width="11" customWidth="1" min="9" max="9"/>
  </cols>
  <sheetData>
    <row r="1">
      <c r="A1" s="1" t="inlineStr">
        <is>
          <t>국내상장 SCHD형 ETF vs SCHD</t>
        </is>
      </c>
    </row>
    <row r="3">
      <c r="A3" s="3" t="inlineStr">
        <is>
          <t>비교 기준일</t>
        </is>
      </c>
      <c r="B3" s="49" t="n">
        <v>46326</v>
      </c>
      <c r="C3" s="2" t="inlineStr">
        <is>
          <t>← 분기마다 분기 말일로 바꾸세요. 아래 표가 이 날짜 기준 최근 12개월로 다시 계산됩니다.</t>
        </is>
      </c>
    </row>
    <row r="5" ht="34" customHeight="1">
      <c r="A5" s="23" t="inlineStr">
        <is>
          <t>종목</t>
        </is>
      </c>
      <c r="B5" s="23" t="inlineStr">
        <is>
          <t>코드</t>
        </is>
      </c>
      <c r="C5" s="23" t="inlineStr">
        <is>
          <t>실부담비용
(연)</t>
        </is>
      </c>
      <c r="D5" s="23" t="inlineStr">
        <is>
          <t>분배
시점</t>
        </is>
      </c>
      <c r="E5" s="23" t="inlineStr">
        <is>
          <t>최근 분배일</t>
        </is>
      </c>
      <c r="F5" s="23" t="inlineStr">
        <is>
          <t>최근 분배금</t>
        </is>
      </c>
      <c r="G5" s="23" t="inlineStr">
        <is>
          <t>12개월
분배 횟수</t>
        </is>
      </c>
      <c r="H5" s="23" t="inlineStr">
        <is>
          <t>12개월
분배금 합계</t>
        </is>
      </c>
      <c r="I5" s="23" t="inlineStr">
        <is>
          <t>12개월
분배율 합계</t>
        </is>
      </c>
    </row>
    <row r="6">
      <c r="A6" s="12" t="inlineStr">
        <is>
          <t>TIGER 미국배당다우존스</t>
        </is>
      </c>
      <c r="B6" s="50" t="inlineStr">
        <is>
          <t>458730</t>
        </is>
      </c>
      <c r="C6" s="51" t="n">
        <v>0.001064</v>
      </c>
      <c r="D6" s="33" t="inlineStr">
        <is>
          <t>월말</t>
        </is>
      </c>
      <c r="E6" s="52">
        <f>_xlfn.MAXIFS(국내SCHD형_분배!$C$2:$C$357,국내SCHD형_분배!$A$2:$A$357,$B6,국내SCHD형_분배!$C$2:$C$357,"&lt;="&amp;$B$3)</f>
        <v/>
      </c>
      <c r="F6" s="53">
        <f>SUMIFS(국내SCHD형_분배!$D$2:$D$357,국내SCHD형_분배!$A$2:$A$357,$B6,국내SCHD형_분배!$C$2:$C$357,E6)</f>
        <v/>
      </c>
      <c r="G6" s="45">
        <f>COUNTIFS(국내SCHD형_분배!$A$2:$A$357,$B6,국내SCHD형_분배!$C$2:$C$357,"&gt;"&amp;EDATE($B$3,-12),국내SCHD형_분배!$C$2:$C$357,"&lt;="&amp;$B$3)</f>
        <v/>
      </c>
      <c r="H6" s="53">
        <f>SUMIFS(국내SCHD형_분배!$D$2:$D$357,국내SCHD형_분배!$A$2:$A$357,$B6,국내SCHD형_분배!$C$2:$C$357,"&gt;"&amp;EDATE($B$3,-12),국내SCHD형_분배!$C$2:$C$357,"&lt;="&amp;$B$3)</f>
        <v/>
      </c>
      <c r="I6" s="29">
        <f>SUMIFS(국내SCHD형_분배!$E$2:$E$357,국내SCHD형_분배!$A$2:$A$357,$B6,국내SCHD형_분배!$C$2:$C$357,"&gt;"&amp;EDATE($B$3,-12),국내SCHD형_분배!$C$2:$C$357,"&lt;="&amp;$B$3)</f>
        <v/>
      </c>
    </row>
    <row r="7">
      <c r="A7" s="12" t="inlineStr">
        <is>
          <t>SOL 미국배당다우존스</t>
        </is>
      </c>
      <c r="B7" s="50" t="inlineStr">
        <is>
          <t>446720</t>
        </is>
      </c>
      <c r="C7" s="51" t="n">
        <v>0.001711</v>
      </c>
      <c r="D7" s="33" t="inlineStr">
        <is>
          <t>월말</t>
        </is>
      </c>
      <c r="E7" s="52">
        <f>_xlfn.MAXIFS(국내SCHD형_분배!$C$2:$C$357,국내SCHD형_분배!$A$2:$A$357,$B7,국내SCHD형_분배!$C$2:$C$357,"&lt;="&amp;$B$3)</f>
        <v/>
      </c>
      <c r="F7" s="53">
        <f>SUMIFS(국내SCHD형_분배!$D$2:$D$357,국내SCHD형_분배!$A$2:$A$357,$B7,국내SCHD형_분배!$C$2:$C$357,E7)</f>
        <v/>
      </c>
      <c r="G7" s="45">
        <f>COUNTIFS(국내SCHD형_분배!$A$2:$A$357,$B7,국내SCHD형_분배!$C$2:$C$357,"&gt;"&amp;EDATE($B$3,-12),국내SCHD형_분배!$C$2:$C$357,"&lt;="&amp;$B$3)</f>
        <v/>
      </c>
      <c r="H7" s="53">
        <f>SUMIFS(국내SCHD형_분배!$D$2:$D$357,국내SCHD형_분배!$A$2:$A$357,$B7,국내SCHD형_분배!$C$2:$C$357,"&gt;"&amp;EDATE($B$3,-12),국내SCHD형_분배!$C$2:$C$357,"&lt;="&amp;$B$3)</f>
        <v/>
      </c>
      <c r="I7" s="29">
        <f>SUMIFS(국내SCHD형_분배!$E$2:$E$357,국내SCHD형_분배!$A$2:$A$357,$B7,국내SCHD형_분배!$C$2:$C$357,"&gt;"&amp;EDATE($B$3,-12),국내SCHD형_분배!$C$2:$C$357,"&lt;="&amp;$B$3)</f>
        <v/>
      </c>
    </row>
    <row r="8">
      <c r="A8" s="12" t="inlineStr">
        <is>
          <t>ACE 미국배당다우존스</t>
        </is>
      </c>
      <c r="B8" s="50" t="inlineStr">
        <is>
          <t>402970</t>
        </is>
      </c>
      <c r="C8" s="51" t="n">
        <v>0.001524</v>
      </c>
      <c r="D8" s="33" t="inlineStr">
        <is>
          <t>월중(15일)</t>
        </is>
      </c>
      <c r="E8" s="52">
        <f>_xlfn.MAXIFS(국내SCHD형_분배!$C$2:$C$357,국내SCHD형_분배!$A$2:$A$357,$B8,국내SCHD형_분배!$C$2:$C$357,"&lt;="&amp;$B$3)</f>
        <v/>
      </c>
      <c r="F8" s="53">
        <f>SUMIFS(국내SCHD형_분배!$D$2:$D$357,국내SCHD형_분배!$A$2:$A$357,$B8,국내SCHD형_분배!$C$2:$C$357,E8)</f>
        <v/>
      </c>
      <c r="G8" s="45">
        <f>COUNTIFS(국내SCHD형_분배!$A$2:$A$357,$B8,국내SCHD형_분배!$C$2:$C$357,"&gt;"&amp;EDATE($B$3,-12),국내SCHD형_분배!$C$2:$C$357,"&lt;="&amp;$B$3)</f>
        <v/>
      </c>
      <c r="H8" s="53">
        <f>SUMIFS(국내SCHD형_분배!$D$2:$D$357,국내SCHD형_분배!$A$2:$A$357,$B8,국내SCHD형_분배!$C$2:$C$357,"&gt;"&amp;EDATE($B$3,-12),국내SCHD형_분배!$C$2:$C$357,"&lt;="&amp;$B$3)</f>
        <v/>
      </c>
      <c r="I8" s="29">
        <f>SUMIFS(국내SCHD형_분배!$E$2:$E$357,국내SCHD형_분배!$A$2:$A$357,$B8,국내SCHD형_분배!$C$2:$C$357,"&gt;"&amp;EDATE($B$3,-12),국내SCHD형_분배!$C$2:$C$357,"&lt;="&amp;$B$3)</f>
        <v/>
      </c>
    </row>
    <row r="9">
      <c r="A9" s="12" t="inlineStr">
        <is>
          <t>KODEX 미국배당다우존스</t>
        </is>
      </c>
      <c r="B9" s="50" t="inlineStr">
        <is>
          <t>489250</t>
        </is>
      </c>
      <c r="C9" s="51" t="n">
        <v>0.001759</v>
      </c>
      <c r="D9" s="33" t="inlineStr">
        <is>
          <t>월중(15일)</t>
        </is>
      </c>
      <c r="E9" s="52">
        <f>_xlfn.MAXIFS(국내SCHD형_분배!$C$2:$C$357,국내SCHD형_분배!$A$2:$A$357,$B9,국내SCHD형_분배!$C$2:$C$357,"&lt;="&amp;$B$3)</f>
        <v/>
      </c>
      <c r="F9" s="53">
        <f>SUMIFS(국내SCHD형_분배!$D$2:$D$357,국내SCHD형_분배!$A$2:$A$357,$B9,국내SCHD형_분배!$C$2:$C$357,E9)</f>
        <v/>
      </c>
      <c r="G9" s="45">
        <f>COUNTIFS(국내SCHD형_분배!$A$2:$A$357,$B9,국내SCHD형_분배!$C$2:$C$357,"&gt;"&amp;EDATE($B$3,-12),국내SCHD형_분배!$C$2:$C$357,"&lt;="&amp;$B$3)</f>
        <v/>
      </c>
      <c r="H9" s="53">
        <f>SUMIFS(국내SCHD형_분배!$D$2:$D$357,국내SCHD형_분배!$A$2:$A$357,$B9,국내SCHD형_분배!$C$2:$C$357,"&gt;"&amp;EDATE($B$3,-12),국내SCHD형_분배!$C$2:$C$357,"&lt;="&amp;$B$3)</f>
        <v/>
      </c>
      <c r="I9" s="29">
        <f>SUMIFS(국내SCHD형_분배!$E$2:$E$357,국내SCHD형_분배!$A$2:$A$357,$B9,국내SCHD형_분배!$C$2:$C$357,"&gt;"&amp;EDATE($B$3,-12),국내SCHD형_분배!$C$2:$C$357,"&lt;="&amp;$B$3)</f>
        <v/>
      </c>
    </row>
    <row r="10">
      <c r="A10" s="54" t="inlineStr">
        <is>
          <t>SCHD (미국 직투, 참고)</t>
        </is>
      </c>
      <c r="B10" s="55" t="inlineStr">
        <is>
          <t>SCHD</t>
        </is>
      </c>
      <c r="C10" s="48" t="n">
        <v>0.0005999999999999999</v>
      </c>
      <c r="D10" s="55" t="inlineStr">
        <is>
          <t>분기(3·6·9·12월)</t>
        </is>
      </c>
      <c r="E10" s="56">
        <f>_xlfn.MAXIFS(SCHD_배당!$C$2:$C$90,SCHD_배당!$C$2:$C$90,"&lt;="&amp;$B$3)</f>
        <v/>
      </c>
      <c r="F10" s="57">
        <f>INDEX(SCHD_배당!$G$2:$G$90,MATCH(E10,SCHD_배당!$C$2:$C$90,0))</f>
        <v/>
      </c>
      <c r="G10" s="55">
        <f>COUNTIFS(SCHD_배당!$C$2:$C$90,"&gt;"&amp;EDATE($B$3,-12),SCHD_배당!$C$2:$C$90,"&lt;="&amp;$B$3)</f>
        <v/>
      </c>
      <c r="H10" s="57">
        <f>INDEX(SCHD_배당!$J$2:$J$90,MATCH(E10,SCHD_배당!$C$2:$C$90,0))</f>
        <v/>
      </c>
      <c r="I10" s="58">
        <f>INDEX(SCHD_배당!$L$2:$L$90,MATCH(E10,SCHD_배당!$C$2:$C$90,0))</f>
        <v/>
      </c>
    </row>
    <row r="11">
      <c r="A11" s="2" t="inlineStr">
        <is>
          <t>※ SCHD 행: 금액은 USD, 수익률은 최근 4회 배당 ÷ 배당락일 종가. 0.06%는 Schwab 공시 총보수(펀드 내부 매매비용 미포함)라 국내 ETF 실부담비용과 기준이 다릅니다. 투자자가 내는 증권사 수수료·환전 비용은 양쪽 모두 제외.</t>
        </is>
      </c>
    </row>
    <row r="12">
      <c r="A12" s="2" t="inlineStr">
        <is>
          <t>※ 국내 ETF 실부담비용 = 총보수 + 기타비용 + 매매·중개수수료(+판매수수료), 금융투자협회 공시 2026-09-30 기준. 셀 메모에 항목별 금액.</t>
        </is>
      </c>
    </row>
    <row r="13">
      <c r="A13" s="2" t="inlineStr">
        <is>
          <t>※ 국내상장 해외주식형 ETF 분배금은 배당소득세 15.4% 과세 (연금저축·IRP·ISA에서는 과세이연/비과세 혜택).</t>
        </is>
      </c>
    </row>
    <row r="15">
      <c r="A15" s="3" t="inlineStr">
        <is>
          <t>분기별 분배금 합계 (기준일 기준 분기 귀속)</t>
        </is>
      </c>
    </row>
    <row r="16" ht="30" customHeight="1">
      <c r="A16" s="23" t="inlineStr">
        <is>
          <t>분기</t>
        </is>
      </c>
      <c r="B16" s="23" t="inlineStr">
        <is>
          <t>시작일</t>
        </is>
      </c>
      <c r="C16" s="23" t="inlineStr">
        <is>
          <t>종료일</t>
        </is>
      </c>
      <c r="D16" s="23" t="inlineStr">
        <is>
          <t>TIGER</t>
        </is>
      </c>
      <c r="E16" s="23" t="inlineStr">
        <is>
          <t>SOL</t>
        </is>
      </c>
      <c r="F16" s="23" t="inlineStr">
        <is>
          <t>ACE</t>
        </is>
      </c>
      <c r="G16" s="23" t="inlineStr">
        <is>
          <t>KODEX</t>
        </is>
      </c>
      <c r="H16" s="23" t="inlineStr">
        <is>
          <t>SCHD
(USD)</t>
        </is>
      </c>
      <c r="I16" s="23" t="inlineStr">
        <is>
          <t>SCHD 원화
(세전)</t>
        </is>
      </c>
    </row>
    <row r="17">
      <c r="A17" s="59" t="inlineStr">
        <is>
          <t>2022 Q1</t>
        </is>
      </c>
      <c r="B17" s="52" t="n">
        <v>44562</v>
      </c>
      <c r="C17" s="52">
        <f>EDATE(B17,3)-1</f>
        <v/>
      </c>
      <c r="D17" s="53">
        <f>IF(COUNTIFS(국내SCHD형_분배!$A$2:$A$357,"458730",국내SCHD형_분배!$C$2:$C$357,"&gt;="&amp;$B17,국내SCHD형_분배!$C$2:$C$357,"&lt;="&amp;$C17)=0,"",SUMIFS(국내SCHD형_분배!$D$2:$D$357,국내SCHD형_분배!$A$2:$A$357,"458730",국내SCHD형_분배!$C$2:$C$357,"&gt;="&amp;$B17,국내SCHD형_분배!$C$2:$C$357,"&lt;="&amp;$C17))</f>
        <v/>
      </c>
      <c r="E17" s="53">
        <f>IF(COUNTIFS(국내SCHD형_분배!$A$2:$A$357,"446720",국내SCHD형_분배!$C$2:$C$357,"&gt;="&amp;$B17,국내SCHD형_분배!$C$2:$C$357,"&lt;="&amp;$C17)=0,"",SUMIFS(국내SCHD형_분배!$D$2:$D$357,국내SCHD형_분배!$A$2:$A$357,"446720",국내SCHD형_분배!$C$2:$C$357,"&gt;="&amp;$B17,국내SCHD형_분배!$C$2:$C$357,"&lt;="&amp;$C17))</f>
        <v/>
      </c>
      <c r="F17" s="53">
        <f>IF(COUNTIFS(국내SCHD형_분배!$A$2:$A$357,"402970",국내SCHD형_분배!$C$2:$C$357,"&gt;="&amp;$B17,국내SCHD형_분배!$C$2:$C$357,"&lt;="&amp;$C17)=0,"",SUMIFS(국내SCHD형_분배!$D$2:$D$357,국내SCHD형_분배!$A$2:$A$357,"402970",국내SCHD형_분배!$C$2:$C$357,"&gt;="&amp;$B17,국내SCHD형_분배!$C$2:$C$357,"&lt;="&amp;$C17))</f>
        <v/>
      </c>
      <c r="G17" s="53">
        <f>IF(COUNTIFS(국내SCHD형_분배!$A$2:$A$357,"489250",국내SCHD형_분배!$C$2:$C$357,"&gt;="&amp;$B17,국내SCHD형_분배!$C$2:$C$357,"&lt;="&amp;$C17)=0,"",SUMIFS(국내SCHD형_분배!$D$2:$D$357,국내SCHD형_분배!$A$2:$A$357,"489250",국내SCHD형_분배!$C$2:$C$357,"&gt;="&amp;$B17,국내SCHD형_분배!$C$2:$C$357,"&lt;="&amp;$C17))</f>
        <v/>
      </c>
      <c r="H17" s="28">
        <f>IF(COUNTIFS(SCHD_배당!$C$2:$C$90,"&gt;="&amp;$B17,SCHD_배당!$C$2:$C$90,"&lt;="&amp;$C17)=0,"",SUMIFS(SCHD_배당!$G$2:$G$90,SCHD_배당!$C$2:$C$90,"&gt;="&amp;$B17,SCHD_배당!$C$2:$C$90,"&lt;="&amp;$C17))</f>
        <v/>
      </c>
      <c r="I17" s="32">
        <f>IF(H17="","",SUMIFS(SCHD_배당!$N$2:$N$90,SCHD_배당!$C$2:$C$90,"&gt;="&amp;$B17,SCHD_배당!$C$2:$C$90,"&lt;="&amp;$C17))</f>
        <v/>
      </c>
    </row>
    <row r="18">
      <c r="A18" s="59" t="inlineStr">
        <is>
          <t>2022 Q2</t>
        </is>
      </c>
      <c r="B18" s="52" t="n">
        <v>44652</v>
      </c>
      <c r="C18" s="52">
        <f>EDATE(B18,3)-1</f>
        <v/>
      </c>
      <c r="D18" s="53">
        <f>IF(COUNTIFS(국내SCHD형_분배!$A$2:$A$357,"458730",국내SCHD형_분배!$C$2:$C$357,"&gt;="&amp;$B18,국내SCHD형_분배!$C$2:$C$357,"&lt;="&amp;$C18)=0,"",SUMIFS(국내SCHD형_분배!$D$2:$D$357,국내SCHD형_분배!$A$2:$A$357,"458730",국내SCHD형_분배!$C$2:$C$357,"&gt;="&amp;$B18,국내SCHD형_분배!$C$2:$C$357,"&lt;="&amp;$C18))</f>
        <v/>
      </c>
      <c r="E18" s="53">
        <f>IF(COUNTIFS(국내SCHD형_분배!$A$2:$A$357,"446720",국내SCHD형_분배!$C$2:$C$357,"&gt;="&amp;$B18,국내SCHD형_분배!$C$2:$C$357,"&lt;="&amp;$C18)=0,"",SUMIFS(국내SCHD형_분배!$D$2:$D$357,국내SCHD형_분배!$A$2:$A$357,"446720",국내SCHD형_분배!$C$2:$C$357,"&gt;="&amp;$B18,국내SCHD형_분배!$C$2:$C$357,"&lt;="&amp;$C18))</f>
        <v/>
      </c>
      <c r="F18" s="53">
        <f>IF(COUNTIFS(국내SCHD형_분배!$A$2:$A$357,"402970",국내SCHD형_분배!$C$2:$C$357,"&gt;="&amp;$B18,국내SCHD형_분배!$C$2:$C$357,"&lt;="&amp;$C18)=0,"",SUMIFS(국내SCHD형_분배!$D$2:$D$357,국내SCHD형_분배!$A$2:$A$357,"402970",국내SCHD형_분배!$C$2:$C$357,"&gt;="&amp;$B18,국내SCHD형_분배!$C$2:$C$357,"&lt;="&amp;$C18))</f>
        <v/>
      </c>
      <c r="G18" s="53">
        <f>IF(COUNTIFS(국내SCHD형_분배!$A$2:$A$357,"489250",국내SCHD형_분배!$C$2:$C$357,"&gt;="&amp;$B18,국내SCHD형_분배!$C$2:$C$357,"&lt;="&amp;$C18)=0,"",SUMIFS(국내SCHD형_분배!$D$2:$D$357,국내SCHD형_분배!$A$2:$A$357,"489250",국내SCHD형_분배!$C$2:$C$357,"&gt;="&amp;$B18,국내SCHD형_분배!$C$2:$C$357,"&lt;="&amp;$C18))</f>
        <v/>
      </c>
      <c r="H18" s="28">
        <f>IF(COUNTIFS(SCHD_배당!$C$2:$C$90,"&gt;="&amp;$B18,SCHD_배당!$C$2:$C$90,"&lt;="&amp;$C18)=0,"",SUMIFS(SCHD_배당!$G$2:$G$90,SCHD_배당!$C$2:$C$90,"&gt;="&amp;$B18,SCHD_배당!$C$2:$C$90,"&lt;="&amp;$C18))</f>
        <v/>
      </c>
      <c r="I18" s="32">
        <f>IF(H18="","",SUMIFS(SCHD_배당!$N$2:$N$90,SCHD_배당!$C$2:$C$90,"&gt;="&amp;$B18,SCHD_배당!$C$2:$C$90,"&lt;="&amp;$C18))</f>
        <v/>
      </c>
    </row>
    <row r="19">
      <c r="A19" s="59" t="inlineStr">
        <is>
          <t>2022 Q3</t>
        </is>
      </c>
      <c r="B19" s="52" t="n">
        <v>44743</v>
      </c>
      <c r="C19" s="52">
        <f>EDATE(B19,3)-1</f>
        <v/>
      </c>
      <c r="D19" s="53">
        <f>IF(COUNTIFS(국내SCHD형_분배!$A$2:$A$357,"458730",국내SCHD형_분배!$C$2:$C$357,"&gt;="&amp;$B19,국내SCHD형_분배!$C$2:$C$357,"&lt;="&amp;$C19)=0,"",SUMIFS(국내SCHD형_분배!$D$2:$D$357,국내SCHD형_분배!$A$2:$A$357,"458730",국내SCHD형_분배!$C$2:$C$357,"&gt;="&amp;$B19,국내SCHD형_분배!$C$2:$C$357,"&lt;="&amp;$C19))</f>
        <v/>
      </c>
      <c r="E19" s="53">
        <f>IF(COUNTIFS(국내SCHD형_분배!$A$2:$A$357,"446720",국내SCHD형_분배!$C$2:$C$357,"&gt;="&amp;$B19,국내SCHD형_분배!$C$2:$C$357,"&lt;="&amp;$C19)=0,"",SUMIFS(국내SCHD형_분배!$D$2:$D$357,국내SCHD형_분배!$A$2:$A$357,"446720",국내SCHD형_분배!$C$2:$C$357,"&gt;="&amp;$B19,국내SCHD형_분배!$C$2:$C$357,"&lt;="&amp;$C19))</f>
        <v/>
      </c>
      <c r="F19" s="53">
        <f>IF(COUNTIFS(국내SCHD형_분배!$A$2:$A$357,"402970",국내SCHD형_분배!$C$2:$C$357,"&gt;="&amp;$B19,국내SCHD형_분배!$C$2:$C$357,"&lt;="&amp;$C19)=0,"",SUMIFS(국내SCHD형_분배!$D$2:$D$357,국내SCHD형_분배!$A$2:$A$357,"402970",국내SCHD형_분배!$C$2:$C$357,"&gt;="&amp;$B19,국내SCHD형_분배!$C$2:$C$357,"&lt;="&amp;$C19))</f>
        <v/>
      </c>
      <c r="G19" s="53">
        <f>IF(COUNTIFS(국내SCHD형_분배!$A$2:$A$357,"489250",국내SCHD형_분배!$C$2:$C$357,"&gt;="&amp;$B19,국내SCHD형_분배!$C$2:$C$357,"&lt;="&amp;$C19)=0,"",SUMIFS(국내SCHD형_분배!$D$2:$D$357,국내SCHD형_분배!$A$2:$A$357,"489250",국내SCHD형_분배!$C$2:$C$357,"&gt;="&amp;$B19,국내SCHD형_분배!$C$2:$C$357,"&lt;="&amp;$C19))</f>
        <v/>
      </c>
      <c r="H19" s="28">
        <f>IF(COUNTIFS(SCHD_배당!$C$2:$C$90,"&gt;="&amp;$B19,SCHD_배당!$C$2:$C$90,"&lt;="&amp;$C19)=0,"",SUMIFS(SCHD_배당!$G$2:$G$90,SCHD_배당!$C$2:$C$90,"&gt;="&amp;$B19,SCHD_배당!$C$2:$C$90,"&lt;="&amp;$C19))</f>
        <v/>
      </c>
      <c r="I19" s="32">
        <f>IF(H19="","",SUMIFS(SCHD_배당!$N$2:$N$90,SCHD_배당!$C$2:$C$90,"&gt;="&amp;$B19,SCHD_배당!$C$2:$C$90,"&lt;="&amp;$C19))</f>
        <v/>
      </c>
    </row>
    <row r="20">
      <c r="A20" s="59" t="inlineStr">
        <is>
          <t>2022 Q4</t>
        </is>
      </c>
      <c r="B20" s="52" t="n">
        <v>44835</v>
      </c>
      <c r="C20" s="52">
        <f>EDATE(B20,3)-1</f>
        <v/>
      </c>
      <c r="D20" s="53">
        <f>IF(COUNTIFS(국내SCHD형_분배!$A$2:$A$357,"458730",국내SCHD형_분배!$C$2:$C$357,"&gt;="&amp;$B20,국내SCHD형_분배!$C$2:$C$357,"&lt;="&amp;$C20)=0,"",SUMIFS(국내SCHD형_분배!$D$2:$D$357,국내SCHD형_분배!$A$2:$A$357,"458730",국내SCHD형_분배!$C$2:$C$357,"&gt;="&amp;$B20,국내SCHD형_분배!$C$2:$C$357,"&lt;="&amp;$C20))</f>
        <v/>
      </c>
      <c r="E20" s="53">
        <f>IF(COUNTIFS(국내SCHD형_분배!$A$2:$A$357,"446720",국내SCHD형_분배!$C$2:$C$357,"&gt;="&amp;$B20,국내SCHD형_분배!$C$2:$C$357,"&lt;="&amp;$C20)=0,"",SUMIFS(국내SCHD형_분배!$D$2:$D$357,국내SCHD형_분배!$A$2:$A$357,"446720",국내SCHD형_분배!$C$2:$C$357,"&gt;="&amp;$B20,국내SCHD형_분배!$C$2:$C$357,"&lt;="&amp;$C20))</f>
        <v/>
      </c>
      <c r="F20" s="53">
        <f>IF(COUNTIFS(국내SCHD형_분배!$A$2:$A$357,"402970",국내SCHD형_분배!$C$2:$C$357,"&gt;="&amp;$B20,국내SCHD형_분배!$C$2:$C$357,"&lt;="&amp;$C20)=0,"",SUMIFS(국내SCHD형_분배!$D$2:$D$357,국내SCHD형_분배!$A$2:$A$357,"402970",국내SCHD형_분배!$C$2:$C$357,"&gt;="&amp;$B20,국내SCHD형_분배!$C$2:$C$357,"&lt;="&amp;$C20))</f>
        <v/>
      </c>
      <c r="G20" s="53">
        <f>IF(COUNTIFS(국내SCHD형_분배!$A$2:$A$357,"489250",국내SCHD형_분배!$C$2:$C$357,"&gt;="&amp;$B20,국내SCHD형_분배!$C$2:$C$357,"&lt;="&amp;$C20)=0,"",SUMIFS(국내SCHD형_분배!$D$2:$D$357,국내SCHD형_분배!$A$2:$A$357,"489250",국내SCHD형_분배!$C$2:$C$357,"&gt;="&amp;$B20,국내SCHD형_분배!$C$2:$C$357,"&lt;="&amp;$C20))</f>
        <v/>
      </c>
      <c r="H20" s="28">
        <f>IF(COUNTIFS(SCHD_배당!$C$2:$C$90,"&gt;="&amp;$B20,SCHD_배당!$C$2:$C$90,"&lt;="&amp;$C20)=0,"",SUMIFS(SCHD_배당!$G$2:$G$90,SCHD_배당!$C$2:$C$90,"&gt;="&amp;$B20,SCHD_배당!$C$2:$C$90,"&lt;="&amp;$C20))</f>
        <v/>
      </c>
      <c r="I20" s="32">
        <f>IF(H20="","",SUMIFS(SCHD_배당!$N$2:$N$90,SCHD_배당!$C$2:$C$90,"&gt;="&amp;$B20,SCHD_배당!$C$2:$C$90,"&lt;="&amp;$C20))</f>
        <v/>
      </c>
    </row>
    <row r="21">
      <c r="A21" s="59" t="inlineStr">
        <is>
          <t>2023 Q1</t>
        </is>
      </c>
      <c r="B21" s="52" t="n">
        <v>44927</v>
      </c>
      <c r="C21" s="52">
        <f>EDATE(B21,3)-1</f>
        <v/>
      </c>
      <c r="D21" s="53">
        <f>IF(COUNTIFS(국내SCHD형_분배!$A$2:$A$357,"458730",국내SCHD형_분배!$C$2:$C$357,"&gt;="&amp;$B21,국내SCHD형_분배!$C$2:$C$357,"&lt;="&amp;$C21)=0,"",SUMIFS(국내SCHD형_분배!$D$2:$D$357,국내SCHD형_분배!$A$2:$A$357,"458730",국내SCHD형_분배!$C$2:$C$357,"&gt;="&amp;$B21,국내SCHD형_분배!$C$2:$C$357,"&lt;="&amp;$C21))</f>
        <v/>
      </c>
      <c r="E21" s="53">
        <f>IF(COUNTIFS(국내SCHD형_분배!$A$2:$A$357,"446720",국내SCHD형_분배!$C$2:$C$357,"&gt;="&amp;$B21,국내SCHD형_분배!$C$2:$C$357,"&lt;="&amp;$C21)=0,"",SUMIFS(국내SCHD형_분배!$D$2:$D$357,국내SCHD형_분배!$A$2:$A$357,"446720",국내SCHD형_분배!$C$2:$C$357,"&gt;="&amp;$B21,국내SCHD형_분배!$C$2:$C$357,"&lt;="&amp;$C21))</f>
        <v/>
      </c>
      <c r="F21" s="53">
        <f>IF(COUNTIFS(국내SCHD형_분배!$A$2:$A$357,"402970",국내SCHD형_분배!$C$2:$C$357,"&gt;="&amp;$B21,국내SCHD형_분배!$C$2:$C$357,"&lt;="&amp;$C21)=0,"",SUMIFS(국내SCHD형_분배!$D$2:$D$357,국내SCHD형_분배!$A$2:$A$357,"402970",국내SCHD형_분배!$C$2:$C$357,"&gt;="&amp;$B21,국내SCHD형_분배!$C$2:$C$357,"&lt;="&amp;$C21))</f>
        <v/>
      </c>
      <c r="G21" s="53">
        <f>IF(COUNTIFS(국내SCHD형_분배!$A$2:$A$357,"489250",국내SCHD형_분배!$C$2:$C$357,"&gt;="&amp;$B21,국내SCHD형_분배!$C$2:$C$357,"&lt;="&amp;$C21)=0,"",SUMIFS(국내SCHD형_분배!$D$2:$D$357,국내SCHD형_분배!$A$2:$A$357,"489250",국내SCHD형_분배!$C$2:$C$357,"&gt;="&amp;$B21,국내SCHD형_분배!$C$2:$C$357,"&lt;="&amp;$C21))</f>
        <v/>
      </c>
      <c r="H21" s="28">
        <f>IF(COUNTIFS(SCHD_배당!$C$2:$C$90,"&gt;="&amp;$B21,SCHD_배당!$C$2:$C$90,"&lt;="&amp;$C21)=0,"",SUMIFS(SCHD_배당!$G$2:$G$90,SCHD_배당!$C$2:$C$90,"&gt;="&amp;$B21,SCHD_배당!$C$2:$C$90,"&lt;="&amp;$C21))</f>
        <v/>
      </c>
      <c r="I21" s="32">
        <f>IF(H21="","",SUMIFS(SCHD_배당!$N$2:$N$90,SCHD_배당!$C$2:$C$90,"&gt;="&amp;$B21,SCHD_배당!$C$2:$C$90,"&lt;="&amp;$C21))</f>
        <v/>
      </c>
    </row>
    <row r="22">
      <c r="A22" s="59" t="inlineStr">
        <is>
          <t>2023 Q2</t>
        </is>
      </c>
      <c r="B22" s="52" t="n">
        <v>45017</v>
      </c>
      <c r="C22" s="52">
        <f>EDATE(B22,3)-1</f>
        <v/>
      </c>
      <c r="D22" s="53">
        <f>IF(COUNTIFS(국내SCHD형_분배!$A$2:$A$357,"458730",국내SCHD형_분배!$C$2:$C$357,"&gt;="&amp;$B22,국내SCHD형_분배!$C$2:$C$357,"&lt;="&amp;$C22)=0,"",SUMIFS(국내SCHD형_분배!$D$2:$D$357,국내SCHD형_분배!$A$2:$A$357,"458730",국내SCHD형_분배!$C$2:$C$357,"&gt;="&amp;$B22,국내SCHD형_분배!$C$2:$C$357,"&lt;="&amp;$C22))</f>
        <v/>
      </c>
      <c r="E22" s="53">
        <f>IF(COUNTIFS(국내SCHD형_분배!$A$2:$A$357,"446720",국내SCHD형_분배!$C$2:$C$357,"&gt;="&amp;$B22,국내SCHD형_분배!$C$2:$C$357,"&lt;="&amp;$C22)=0,"",SUMIFS(국내SCHD형_분배!$D$2:$D$357,국내SCHD형_분배!$A$2:$A$357,"446720",국내SCHD형_분배!$C$2:$C$357,"&gt;="&amp;$B22,국내SCHD형_분배!$C$2:$C$357,"&lt;="&amp;$C22))</f>
        <v/>
      </c>
      <c r="F22" s="53">
        <f>IF(COUNTIFS(국내SCHD형_분배!$A$2:$A$357,"402970",국내SCHD형_분배!$C$2:$C$357,"&gt;="&amp;$B22,국내SCHD형_분배!$C$2:$C$357,"&lt;="&amp;$C22)=0,"",SUMIFS(국내SCHD형_분배!$D$2:$D$357,국내SCHD형_분배!$A$2:$A$357,"402970",국내SCHD형_분배!$C$2:$C$357,"&gt;="&amp;$B22,국내SCHD형_분배!$C$2:$C$357,"&lt;="&amp;$C22))</f>
        <v/>
      </c>
      <c r="G22" s="53">
        <f>IF(COUNTIFS(국내SCHD형_분배!$A$2:$A$357,"489250",국내SCHD형_분배!$C$2:$C$357,"&gt;="&amp;$B22,국내SCHD형_분배!$C$2:$C$357,"&lt;="&amp;$C22)=0,"",SUMIFS(국내SCHD형_분배!$D$2:$D$357,국내SCHD형_분배!$A$2:$A$357,"489250",국내SCHD형_분배!$C$2:$C$357,"&gt;="&amp;$B22,국내SCHD형_분배!$C$2:$C$357,"&lt;="&amp;$C22))</f>
        <v/>
      </c>
      <c r="H22" s="28">
        <f>IF(COUNTIFS(SCHD_배당!$C$2:$C$90,"&gt;="&amp;$B22,SCHD_배당!$C$2:$C$90,"&lt;="&amp;$C22)=0,"",SUMIFS(SCHD_배당!$G$2:$G$90,SCHD_배당!$C$2:$C$90,"&gt;="&amp;$B22,SCHD_배당!$C$2:$C$90,"&lt;="&amp;$C22))</f>
        <v/>
      </c>
      <c r="I22" s="32">
        <f>IF(H22="","",SUMIFS(SCHD_배당!$N$2:$N$90,SCHD_배당!$C$2:$C$90,"&gt;="&amp;$B22,SCHD_배당!$C$2:$C$90,"&lt;="&amp;$C22))</f>
        <v/>
      </c>
    </row>
    <row r="23">
      <c r="A23" s="59" t="inlineStr">
        <is>
          <t>2023 Q3</t>
        </is>
      </c>
      <c r="B23" s="52" t="n">
        <v>45108</v>
      </c>
      <c r="C23" s="52">
        <f>EDATE(B23,3)-1</f>
        <v/>
      </c>
      <c r="D23" s="53">
        <f>IF(COUNTIFS(국내SCHD형_분배!$A$2:$A$357,"458730",국내SCHD형_분배!$C$2:$C$357,"&gt;="&amp;$B23,국내SCHD형_분배!$C$2:$C$357,"&lt;="&amp;$C23)=0,"",SUMIFS(국내SCHD형_분배!$D$2:$D$357,국내SCHD형_분배!$A$2:$A$357,"458730",국내SCHD형_분배!$C$2:$C$357,"&gt;="&amp;$B23,국내SCHD형_분배!$C$2:$C$357,"&lt;="&amp;$C23))</f>
        <v/>
      </c>
      <c r="E23" s="53">
        <f>IF(COUNTIFS(국내SCHD형_분배!$A$2:$A$357,"446720",국내SCHD형_분배!$C$2:$C$357,"&gt;="&amp;$B23,국내SCHD형_분배!$C$2:$C$357,"&lt;="&amp;$C23)=0,"",SUMIFS(국내SCHD형_분배!$D$2:$D$357,국내SCHD형_분배!$A$2:$A$357,"446720",국내SCHD형_분배!$C$2:$C$357,"&gt;="&amp;$B23,국내SCHD형_분배!$C$2:$C$357,"&lt;="&amp;$C23))</f>
        <v/>
      </c>
      <c r="F23" s="53">
        <f>IF(COUNTIFS(국내SCHD형_분배!$A$2:$A$357,"402970",국내SCHD형_분배!$C$2:$C$357,"&gt;="&amp;$B23,국내SCHD형_분배!$C$2:$C$357,"&lt;="&amp;$C23)=0,"",SUMIFS(국내SCHD형_분배!$D$2:$D$357,국내SCHD형_분배!$A$2:$A$357,"402970",국내SCHD형_분배!$C$2:$C$357,"&gt;="&amp;$B23,국내SCHD형_분배!$C$2:$C$357,"&lt;="&amp;$C23))</f>
        <v/>
      </c>
      <c r="G23" s="53">
        <f>IF(COUNTIFS(국내SCHD형_분배!$A$2:$A$357,"489250",국내SCHD형_분배!$C$2:$C$357,"&gt;="&amp;$B23,국내SCHD형_분배!$C$2:$C$357,"&lt;="&amp;$C23)=0,"",SUMIFS(국내SCHD형_분배!$D$2:$D$357,국내SCHD형_분배!$A$2:$A$357,"489250",국내SCHD형_분배!$C$2:$C$357,"&gt;="&amp;$B23,국내SCHD형_분배!$C$2:$C$357,"&lt;="&amp;$C23))</f>
        <v/>
      </c>
      <c r="H23" s="28">
        <f>IF(COUNTIFS(SCHD_배당!$C$2:$C$90,"&gt;="&amp;$B23,SCHD_배당!$C$2:$C$90,"&lt;="&amp;$C23)=0,"",SUMIFS(SCHD_배당!$G$2:$G$90,SCHD_배당!$C$2:$C$90,"&gt;="&amp;$B23,SCHD_배당!$C$2:$C$90,"&lt;="&amp;$C23))</f>
        <v/>
      </c>
      <c r="I23" s="32">
        <f>IF(H23="","",SUMIFS(SCHD_배당!$N$2:$N$90,SCHD_배당!$C$2:$C$90,"&gt;="&amp;$B23,SCHD_배당!$C$2:$C$90,"&lt;="&amp;$C23))</f>
        <v/>
      </c>
    </row>
    <row r="24">
      <c r="A24" s="59" t="inlineStr">
        <is>
          <t>2023 Q4</t>
        </is>
      </c>
      <c r="B24" s="52" t="n">
        <v>45200</v>
      </c>
      <c r="C24" s="52">
        <f>EDATE(B24,3)-1</f>
        <v/>
      </c>
      <c r="D24" s="53">
        <f>IF(COUNTIFS(국내SCHD형_분배!$A$2:$A$357,"458730",국내SCHD형_분배!$C$2:$C$357,"&gt;="&amp;$B24,국내SCHD형_분배!$C$2:$C$357,"&lt;="&amp;$C24)=0,"",SUMIFS(국내SCHD형_분배!$D$2:$D$357,국내SCHD형_분배!$A$2:$A$357,"458730",국내SCHD형_분배!$C$2:$C$357,"&gt;="&amp;$B24,국내SCHD형_분배!$C$2:$C$357,"&lt;="&amp;$C24))</f>
        <v/>
      </c>
      <c r="E24" s="53">
        <f>IF(COUNTIFS(국내SCHD형_분배!$A$2:$A$357,"446720",국내SCHD형_분배!$C$2:$C$357,"&gt;="&amp;$B24,국내SCHD형_분배!$C$2:$C$357,"&lt;="&amp;$C24)=0,"",SUMIFS(국내SCHD형_분배!$D$2:$D$357,국내SCHD형_분배!$A$2:$A$357,"446720",국내SCHD형_분배!$C$2:$C$357,"&gt;="&amp;$B24,국내SCHD형_분배!$C$2:$C$357,"&lt;="&amp;$C24))</f>
        <v/>
      </c>
      <c r="F24" s="53">
        <f>IF(COUNTIFS(국내SCHD형_분배!$A$2:$A$357,"402970",국내SCHD형_분배!$C$2:$C$357,"&gt;="&amp;$B24,국내SCHD형_분배!$C$2:$C$357,"&lt;="&amp;$C24)=0,"",SUMIFS(국내SCHD형_분배!$D$2:$D$357,국내SCHD형_분배!$A$2:$A$357,"402970",국내SCHD형_분배!$C$2:$C$357,"&gt;="&amp;$B24,국내SCHD형_분배!$C$2:$C$357,"&lt;="&amp;$C24))</f>
        <v/>
      </c>
      <c r="G24" s="53">
        <f>IF(COUNTIFS(국내SCHD형_분배!$A$2:$A$357,"489250",국내SCHD형_분배!$C$2:$C$357,"&gt;="&amp;$B24,국내SCHD형_분배!$C$2:$C$357,"&lt;="&amp;$C24)=0,"",SUMIFS(국내SCHD형_분배!$D$2:$D$357,국내SCHD형_분배!$A$2:$A$357,"489250",국내SCHD형_분배!$C$2:$C$357,"&gt;="&amp;$B24,국내SCHD형_분배!$C$2:$C$357,"&lt;="&amp;$C24))</f>
        <v/>
      </c>
      <c r="H24" s="28">
        <f>IF(COUNTIFS(SCHD_배당!$C$2:$C$90,"&gt;="&amp;$B24,SCHD_배당!$C$2:$C$90,"&lt;="&amp;$C24)=0,"",SUMIFS(SCHD_배당!$G$2:$G$90,SCHD_배당!$C$2:$C$90,"&gt;="&amp;$B24,SCHD_배당!$C$2:$C$90,"&lt;="&amp;$C24))</f>
        <v/>
      </c>
      <c r="I24" s="32">
        <f>IF(H24="","",SUMIFS(SCHD_배당!$N$2:$N$90,SCHD_배당!$C$2:$C$90,"&gt;="&amp;$B24,SCHD_배당!$C$2:$C$90,"&lt;="&amp;$C24))</f>
        <v/>
      </c>
    </row>
    <row r="25">
      <c r="A25" s="59" t="inlineStr">
        <is>
          <t>2024 Q1</t>
        </is>
      </c>
      <c r="B25" s="52" t="n">
        <v>45292</v>
      </c>
      <c r="C25" s="52">
        <f>EDATE(B25,3)-1</f>
        <v/>
      </c>
      <c r="D25" s="53">
        <f>IF(COUNTIFS(국내SCHD형_분배!$A$2:$A$357,"458730",국내SCHD형_분배!$C$2:$C$357,"&gt;="&amp;$B25,국내SCHD형_분배!$C$2:$C$357,"&lt;="&amp;$C25)=0,"",SUMIFS(국내SCHD형_분배!$D$2:$D$357,국내SCHD형_분배!$A$2:$A$357,"458730",국내SCHD형_분배!$C$2:$C$357,"&gt;="&amp;$B25,국내SCHD형_분배!$C$2:$C$357,"&lt;="&amp;$C25))</f>
        <v/>
      </c>
      <c r="E25" s="53">
        <f>IF(COUNTIFS(국내SCHD형_분배!$A$2:$A$357,"446720",국내SCHD형_분배!$C$2:$C$357,"&gt;="&amp;$B25,국내SCHD형_분배!$C$2:$C$357,"&lt;="&amp;$C25)=0,"",SUMIFS(국내SCHD형_분배!$D$2:$D$357,국내SCHD형_분배!$A$2:$A$357,"446720",국내SCHD형_분배!$C$2:$C$357,"&gt;="&amp;$B25,국내SCHD형_분배!$C$2:$C$357,"&lt;="&amp;$C25))</f>
        <v/>
      </c>
      <c r="F25" s="53">
        <f>IF(COUNTIFS(국내SCHD형_분배!$A$2:$A$357,"402970",국내SCHD형_분배!$C$2:$C$357,"&gt;="&amp;$B25,국내SCHD형_분배!$C$2:$C$357,"&lt;="&amp;$C25)=0,"",SUMIFS(국내SCHD형_분배!$D$2:$D$357,국내SCHD형_분배!$A$2:$A$357,"402970",국내SCHD형_분배!$C$2:$C$357,"&gt;="&amp;$B25,국내SCHD형_분배!$C$2:$C$357,"&lt;="&amp;$C25))</f>
        <v/>
      </c>
      <c r="G25" s="53">
        <f>IF(COUNTIFS(국내SCHD형_분배!$A$2:$A$357,"489250",국내SCHD형_분배!$C$2:$C$357,"&gt;="&amp;$B25,국내SCHD형_분배!$C$2:$C$357,"&lt;="&amp;$C25)=0,"",SUMIFS(국내SCHD형_분배!$D$2:$D$357,국내SCHD형_분배!$A$2:$A$357,"489250",국내SCHD형_분배!$C$2:$C$357,"&gt;="&amp;$B25,국내SCHD형_분배!$C$2:$C$357,"&lt;="&amp;$C25))</f>
        <v/>
      </c>
      <c r="H25" s="28">
        <f>IF(COUNTIFS(SCHD_배당!$C$2:$C$90,"&gt;="&amp;$B25,SCHD_배당!$C$2:$C$90,"&lt;="&amp;$C25)=0,"",SUMIFS(SCHD_배당!$G$2:$G$90,SCHD_배당!$C$2:$C$90,"&gt;="&amp;$B25,SCHD_배당!$C$2:$C$90,"&lt;="&amp;$C25))</f>
        <v/>
      </c>
      <c r="I25" s="32">
        <f>IF(H25="","",SUMIFS(SCHD_배당!$N$2:$N$90,SCHD_배당!$C$2:$C$90,"&gt;="&amp;$B25,SCHD_배당!$C$2:$C$90,"&lt;="&amp;$C25))</f>
        <v/>
      </c>
    </row>
    <row r="26">
      <c r="A26" s="59" t="inlineStr">
        <is>
          <t>2024 Q2</t>
        </is>
      </c>
      <c r="B26" s="52" t="n">
        <v>45383</v>
      </c>
      <c r="C26" s="52">
        <f>EDATE(B26,3)-1</f>
        <v/>
      </c>
      <c r="D26" s="53">
        <f>IF(COUNTIFS(국내SCHD형_분배!$A$2:$A$357,"458730",국내SCHD형_분배!$C$2:$C$357,"&gt;="&amp;$B26,국내SCHD형_분배!$C$2:$C$357,"&lt;="&amp;$C26)=0,"",SUMIFS(국내SCHD형_분배!$D$2:$D$357,국내SCHD형_분배!$A$2:$A$357,"458730",국내SCHD형_분배!$C$2:$C$357,"&gt;="&amp;$B26,국내SCHD형_분배!$C$2:$C$357,"&lt;="&amp;$C26))</f>
        <v/>
      </c>
      <c r="E26" s="53">
        <f>IF(COUNTIFS(국내SCHD형_분배!$A$2:$A$357,"446720",국내SCHD형_분배!$C$2:$C$357,"&gt;="&amp;$B26,국내SCHD형_분배!$C$2:$C$357,"&lt;="&amp;$C26)=0,"",SUMIFS(국내SCHD형_분배!$D$2:$D$357,국내SCHD형_분배!$A$2:$A$357,"446720",국내SCHD형_분배!$C$2:$C$357,"&gt;="&amp;$B26,국내SCHD형_분배!$C$2:$C$357,"&lt;="&amp;$C26))</f>
        <v/>
      </c>
      <c r="F26" s="53">
        <f>IF(COUNTIFS(국내SCHD형_분배!$A$2:$A$357,"402970",국내SCHD형_분배!$C$2:$C$357,"&gt;="&amp;$B26,국내SCHD형_분배!$C$2:$C$357,"&lt;="&amp;$C26)=0,"",SUMIFS(국내SCHD형_분배!$D$2:$D$357,국내SCHD형_분배!$A$2:$A$357,"402970",국내SCHD형_분배!$C$2:$C$357,"&gt;="&amp;$B26,국내SCHD형_분배!$C$2:$C$357,"&lt;="&amp;$C26))</f>
        <v/>
      </c>
      <c r="G26" s="53">
        <f>IF(COUNTIFS(국내SCHD형_분배!$A$2:$A$357,"489250",국내SCHD형_분배!$C$2:$C$357,"&gt;="&amp;$B26,국내SCHD형_분배!$C$2:$C$357,"&lt;="&amp;$C26)=0,"",SUMIFS(국내SCHD형_분배!$D$2:$D$357,국내SCHD형_분배!$A$2:$A$357,"489250",국내SCHD형_분배!$C$2:$C$357,"&gt;="&amp;$B26,국내SCHD형_분배!$C$2:$C$357,"&lt;="&amp;$C26))</f>
        <v/>
      </c>
      <c r="H26" s="28">
        <f>IF(COUNTIFS(SCHD_배당!$C$2:$C$90,"&gt;="&amp;$B26,SCHD_배당!$C$2:$C$90,"&lt;="&amp;$C26)=0,"",SUMIFS(SCHD_배당!$G$2:$G$90,SCHD_배당!$C$2:$C$90,"&gt;="&amp;$B26,SCHD_배당!$C$2:$C$90,"&lt;="&amp;$C26))</f>
        <v/>
      </c>
      <c r="I26" s="32">
        <f>IF(H26="","",SUMIFS(SCHD_배당!$N$2:$N$90,SCHD_배당!$C$2:$C$90,"&gt;="&amp;$B26,SCHD_배당!$C$2:$C$90,"&lt;="&amp;$C26))</f>
        <v/>
      </c>
    </row>
    <row r="27">
      <c r="A27" s="59" t="inlineStr">
        <is>
          <t>2024 Q3</t>
        </is>
      </c>
      <c r="B27" s="52" t="n">
        <v>45474</v>
      </c>
      <c r="C27" s="52">
        <f>EDATE(B27,3)-1</f>
        <v/>
      </c>
      <c r="D27" s="53">
        <f>IF(COUNTIFS(국내SCHD형_분배!$A$2:$A$357,"458730",국내SCHD형_분배!$C$2:$C$357,"&gt;="&amp;$B27,국내SCHD형_분배!$C$2:$C$357,"&lt;="&amp;$C27)=0,"",SUMIFS(국내SCHD형_분배!$D$2:$D$357,국내SCHD형_분배!$A$2:$A$357,"458730",국내SCHD형_분배!$C$2:$C$357,"&gt;="&amp;$B27,국내SCHD형_분배!$C$2:$C$357,"&lt;="&amp;$C27))</f>
        <v/>
      </c>
      <c r="E27" s="53">
        <f>IF(COUNTIFS(국내SCHD형_분배!$A$2:$A$357,"446720",국내SCHD형_분배!$C$2:$C$357,"&gt;="&amp;$B27,국내SCHD형_분배!$C$2:$C$357,"&lt;="&amp;$C27)=0,"",SUMIFS(국내SCHD형_분배!$D$2:$D$357,국내SCHD형_분배!$A$2:$A$357,"446720",국내SCHD형_분배!$C$2:$C$357,"&gt;="&amp;$B27,국내SCHD형_분배!$C$2:$C$357,"&lt;="&amp;$C27))</f>
        <v/>
      </c>
      <c r="F27" s="53">
        <f>IF(COUNTIFS(국내SCHD형_분배!$A$2:$A$357,"402970",국내SCHD형_분배!$C$2:$C$357,"&gt;="&amp;$B27,국내SCHD형_분배!$C$2:$C$357,"&lt;="&amp;$C27)=0,"",SUMIFS(국내SCHD형_분배!$D$2:$D$357,국내SCHD형_분배!$A$2:$A$357,"402970",국내SCHD형_분배!$C$2:$C$357,"&gt;="&amp;$B27,국내SCHD형_분배!$C$2:$C$357,"&lt;="&amp;$C27))</f>
        <v/>
      </c>
      <c r="G27" s="53">
        <f>IF(COUNTIFS(국내SCHD형_분배!$A$2:$A$357,"489250",국내SCHD형_분배!$C$2:$C$357,"&gt;="&amp;$B27,국내SCHD형_분배!$C$2:$C$357,"&lt;="&amp;$C27)=0,"",SUMIFS(국내SCHD형_분배!$D$2:$D$357,국내SCHD형_분배!$A$2:$A$357,"489250",국내SCHD형_분배!$C$2:$C$357,"&gt;="&amp;$B27,국내SCHD형_분배!$C$2:$C$357,"&lt;="&amp;$C27))</f>
        <v/>
      </c>
      <c r="H27" s="28">
        <f>IF(COUNTIFS(SCHD_배당!$C$2:$C$90,"&gt;="&amp;$B27,SCHD_배당!$C$2:$C$90,"&lt;="&amp;$C27)=0,"",SUMIFS(SCHD_배당!$G$2:$G$90,SCHD_배당!$C$2:$C$90,"&gt;="&amp;$B27,SCHD_배당!$C$2:$C$90,"&lt;="&amp;$C27))</f>
        <v/>
      </c>
      <c r="I27" s="32">
        <f>IF(H27="","",SUMIFS(SCHD_배당!$N$2:$N$90,SCHD_배당!$C$2:$C$90,"&gt;="&amp;$B27,SCHD_배당!$C$2:$C$90,"&lt;="&amp;$C27))</f>
        <v/>
      </c>
    </row>
    <row r="28">
      <c r="A28" s="59" t="inlineStr">
        <is>
          <t>2024 Q4</t>
        </is>
      </c>
      <c r="B28" s="52" t="n">
        <v>45566</v>
      </c>
      <c r="C28" s="52">
        <f>EDATE(B28,3)-1</f>
        <v/>
      </c>
      <c r="D28" s="53">
        <f>IF(COUNTIFS(국내SCHD형_분배!$A$2:$A$357,"458730",국내SCHD형_분배!$C$2:$C$357,"&gt;="&amp;$B28,국내SCHD형_분배!$C$2:$C$357,"&lt;="&amp;$C28)=0,"",SUMIFS(국내SCHD형_분배!$D$2:$D$357,국내SCHD형_분배!$A$2:$A$357,"458730",국내SCHD형_분배!$C$2:$C$357,"&gt;="&amp;$B28,국내SCHD형_분배!$C$2:$C$357,"&lt;="&amp;$C28))</f>
        <v/>
      </c>
      <c r="E28" s="53">
        <f>IF(COUNTIFS(국내SCHD형_분배!$A$2:$A$357,"446720",국내SCHD형_분배!$C$2:$C$357,"&gt;="&amp;$B28,국내SCHD형_분배!$C$2:$C$357,"&lt;="&amp;$C28)=0,"",SUMIFS(국내SCHD형_분배!$D$2:$D$357,국내SCHD형_분배!$A$2:$A$357,"446720",국내SCHD형_분배!$C$2:$C$357,"&gt;="&amp;$B28,국내SCHD형_분배!$C$2:$C$357,"&lt;="&amp;$C28))</f>
        <v/>
      </c>
      <c r="F28" s="53">
        <f>IF(COUNTIFS(국내SCHD형_분배!$A$2:$A$357,"402970",국내SCHD형_분배!$C$2:$C$357,"&gt;="&amp;$B28,국내SCHD형_분배!$C$2:$C$357,"&lt;="&amp;$C28)=0,"",SUMIFS(국내SCHD형_분배!$D$2:$D$357,국내SCHD형_분배!$A$2:$A$357,"402970",국내SCHD형_분배!$C$2:$C$357,"&gt;="&amp;$B28,국내SCHD형_분배!$C$2:$C$357,"&lt;="&amp;$C28))</f>
        <v/>
      </c>
      <c r="G28" s="53">
        <f>IF(COUNTIFS(국내SCHD형_분배!$A$2:$A$357,"489250",국내SCHD형_분배!$C$2:$C$357,"&gt;="&amp;$B28,국내SCHD형_분배!$C$2:$C$357,"&lt;="&amp;$C28)=0,"",SUMIFS(국내SCHD형_분배!$D$2:$D$357,국내SCHD형_분배!$A$2:$A$357,"489250",국내SCHD형_분배!$C$2:$C$357,"&gt;="&amp;$B28,국내SCHD형_분배!$C$2:$C$357,"&lt;="&amp;$C28))</f>
        <v/>
      </c>
      <c r="H28" s="28">
        <f>IF(COUNTIFS(SCHD_배당!$C$2:$C$90,"&gt;="&amp;$B28,SCHD_배당!$C$2:$C$90,"&lt;="&amp;$C28)=0,"",SUMIFS(SCHD_배당!$G$2:$G$90,SCHD_배당!$C$2:$C$90,"&gt;="&amp;$B28,SCHD_배당!$C$2:$C$90,"&lt;="&amp;$C28))</f>
        <v/>
      </c>
      <c r="I28" s="32">
        <f>IF(H28="","",SUMIFS(SCHD_배당!$N$2:$N$90,SCHD_배당!$C$2:$C$90,"&gt;="&amp;$B28,SCHD_배당!$C$2:$C$90,"&lt;="&amp;$C28))</f>
        <v/>
      </c>
    </row>
    <row r="29">
      <c r="A29" s="59" t="inlineStr">
        <is>
          <t>2025 Q1</t>
        </is>
      </c>
      <c r="B29" s="52" t="n">
        <v>45658</v>
      </c>
      <c r="C29" s="52">
        <f>EDATE(B29,3)-1</f>
        <v/>
      </c>
      <c r="D29" s="53">
        <f>IF(COUNTIFS(국내SCHD형_분배!$A$2:$A$357,"458730",국내SCHD형_분배!$C$2:$C$357,"&gt;="&amp;$B29,국내SCHD형_분배!$C$2:$C$357,"&lt;="&amp;$C29)=0,"",SUMIFS(국내SCHD형_분배!$D$2:$D$357,국내SCHD형_분배!$A$2:$A$357,"458730",국내SCHD형_분배!$C$2:$C$357,"&gt;="&amp;$B29,국내SCHD형_분배!$C$2:$C$357,"&lt;="&amp;$C29))</f>
        <v/>
      </c>
      <c r="E29" s="53">
        <f>IF(COUNTIFS(국내SCHD형_분배!$A$2:$A$357,"446720",국내SCHD형_분배!$C$2:$C$357,"&gt;="&amp;$B29,국내SCHD형_분배!$C$2:$C$357,"&lt;="&amp;$C29)=0,"",SUMIFS(국내SCHD형_분배!$D$2:$D$357,국내SCHD형_분배!$A$2:$A$357,"446720",국내SCHD형_분배!$C$2:$C$357,"&gt;="&amp;$B29,국내SCHD형_분배!$C$2:$C$357,"&lt;="&amp;$C29))</f>
        <v/>
      </c>
      <c r="F29" s="53">
        <f>IF(COUNTIFS(국내SCHD형_분배!$A$2:$A$357,"402970",국내SCHD형_분배!$C$2:$C$357,"&gt;="&amp;$B29,국내SCHD형_분배!$C$2:$C$357,"&lt;="&amp;$C29)=0,"",SUMIFS(국내SCHD형_분배!$D$2:$D$357,국내SCHD형_분배!$A$2:$A$357,"402970",국내SCHD형_분배!$C$2:$C$357,"&gt;="&amp;$B29,국내SCHD형_분배!$C$2:$C$357,"&lt;="&amp;$C29))</f>
        <v/>
      </c>
      <c r="G29" s="53">
        <f>IF(COUNTIFS(국내SCHD형_분배!$A$2:$A$357,"489250",국내SCHD형_분배!$C$2:$C$357,"&gt;="&amp;$B29,국내SCHD형_분배!$C$2:$C$357,"&lt;="&amp;$C29)=0,"",SUMIFS(국내SCHD형_분배!$D$2:$D$357,국내SCHD형_분배!$A$2:$A$357,"489250",국내SCHD형_분배!$C$2:$C$357,"&gt;="&amp;$B29,국내SCHD형_분배!$C$2:$C$357,"&lt;="&amp;$C29))</f>
        <v/>
      </c>
      <c r="H29" s="28">
        <f>IF(COUNTIFS(SCHD_배당!$C$2:$C$90,"&gt;="&amp;$B29,SCHD_배당!$C$2:$C$90,"&lt;="&amp;$C29)=0,"",SUMIFS(SCHD_배당!$G$2:$G$90,SCHD_배당!$C$2:$C$90,"&gt;="&amp;$B29,SCHD_배당!$C$2:$C$90,"&lt;="&amp;$C29))</f>
        <v/>
      </c>
      <c r="I29" s="32">
        <f>IF(H29="","",SUMIFS(SCHD_배당!$N$2:$N$90,SCHD_배당!$C$2:$C$90,"&gt;="&amp;$B29,SCHD_배당!$C$2:$C$90,"&lt;="&amp;$C29))</f>
        <v/>
      </c>
    </row>
    <row r="30">
      <c r="A30" s="59" t="inlineStr">
        <is>
          <t>2025 Q2</t>
        </is>
      </c>
      <c r="B30" s="52" t="n">
        <v>45748</v>
      </c>
      <c r="C30" s="52">
        <f>EDATE(B30,3)-1</f>
        <v/>
      </c>
      <c r="D30" s="53">
        <f>IF(COUNTIFS(국내SCHD형_분배!$A$2:$A$357,"458730",국내SCHD형_분배!$C$2:$C$357,"&gt;="&amp;$B30,국내SCHD형_분배!$C$2:$C$357,"&lt;="&amp;$C30)=0,"",SUMIFS(국내SCHD형_분배!$D$2:$D$357,국내SCHD형_분배!$A$2:$A$357,"458730",국내SCHD형_분배!$C$2:$C$357,"&gt;="&amp;$B30,국내SCHD형_분배!$C$2:$C$357,"&lt;="&amp;$C30))</f>
        <v/>
      </c>
      <c r="E30" s="53">
        <f>IF(COUNTIFS(국내SCHD형_분배!$A$2:$A$357,"446720",국내SCHD형_분배!$C$2:$C$357,"&gt;="&amp;$B30,국내SCHD형_분배!$C$2:$C$357,"&lt;="&amp;$C30)=0,"",SUMIFS(국내SCHD형_분배!$D$2:$D$357,국내SCHD형_분배!$A$2:$A$357,"446720",국내SCHD형_분배!$C$2:$C$357,"&gt;="&amp;$B30,국내SCHD형_분배!$C$2:$C$357,"&lt;="&amp;$C30))</f>
        <v/>
      </c>
      <c r="F30" s="53">
        <f>IF(COUNTIFS(국내SCHD형_분배!$A$2:$A$357,"402970",국내SCHD형_분배!$C$2:$C$357,"&gt;="&amp;$B30,국내SCHD형_분배!$C$2:$C$357,"&lt;="&amp;$C30)=0,"",SUMIFS(국내SCHD형_분배!$D$2:$D$357,국내SCHD형_분배!$A$2:$A$357,"402970",국내SCHD형_분배!$C$2:$C$357,"&gt;="&amp;$B30,국내SCHD형_분배!$C$2:$C$357,"&lt;="&amp;$C30))</f>
        <v/>
      </c>
      <c r="G30" s="53">
        <f>IF(COUNTIFS(국내SCHD형_분배!$A$2:$A$357,"489250",국내SCHD형_분배!$C$2:$C$357,"&gt;="&amp;$B30,국내SCHD형_분배!$C$2:$C$357,"&lt;="&amp;$C30)=0,"",SUMIFS(국내SCHD형_분배!$D$2:$D$357,국내SCHD형_분배!$A$2:$A$357,"489250",국내SCHD형_분배!$C$2:$C$357,"&gt;="&amp;$B30,국내SCHD형_분배!$C$2:$C$357,"&lt;="&amp;$C30))</f>
        <v/>
      </c>
      <c r="H30" s="28">
        <f>IF(COUNTIFS(SCHD_배당!$C$2:$C$90,"&gt;="&amp;$B30,SCHD_배당!$C$2:$C$90,"&lt;="&amp;$C30)=0,"",SUMIFS(SCHD_배당!$G$2:$G$90,SCHD_배당!$C$2:$C$90,"&gt;="&amp;$B30,SCHD_배당!$C$2:$C$90,"&lt;="&amp;$C30))</f>
        <v/>
      </c>
      <c r="I30" s="32">
        <f>IF(H30="","",SUMIFS(SCHD_배당!$N$2:$N$90,SCHD_배당!$C$2:$C$90,"&gt;="&amp;$B30,SCHD_배당!$C$2:$C$90,"&lt;="&amp;$C30))</f>
        <v/>
      </c>
    </row>
    <row r="31">
      <c r="A31" s="59" t="inlineStr">
        <is>
          <t>2025 Q3</t>
        </is>
      </c>
      <c r="B31" s="52" t="n">
        <v>45839</v>
      </c>
      <c r="C31" s="52">
        <f>EDATE(B31,3)-1</f>
        <v/>
      </c>
      <c r="D31" s="53">
        <f>IF(COUNTIFS(국내SCHD형_분배!$A$2:$A$357,"458730",국내SCHD형_분배!$C$2:$C$357,"&gt;="&amp;$B31,국내SCHD형_분배!$C$2:$C$357,"&lt;="&amp;$C31)=0,"",SUMIFS(국내SCHD형_분배!$D$2:$D$357,국내SCHD형_분배!$A$2:$A$357,"458730",국내SCHD형_분배!$C$2:$C$357,"&gt;="&amp;$B31,국내SCHD형_분배!$C$2:$C$357,"&lt;="&amp;$C31))</f>
        <v/>
      </c>
      <c r="E31" s="53">
        <f>IF(COUNTIFS(국내SCHD형_분배!$A$2:$A$357,"446720",국내SCHD형_분배!$C$2:$C$357,"&gt;="&amp;$B31,국내SCHD형_분배!$C$2:$C$357,"&lt;="&amp;$C31)=0,"",SUMIFS(국내SCHD형_분배!$D$2:$D$357,국내SCHD형_분배!$A$2:$A$357,"446720",국내SCHD형_분배!$C$2:$C$357,"&gt;="&amp;$B31,국내SCHD형_분배!$C$2:$C$357,"&lt;="&amp;$C31))</f>
        <v/>
      </c>
      <c r="F31" s="53">
        <f>IF(COUNTIFS(국내SCHD형_분배!$A$2:$A$357,"402970",국내SCHD형_분배!$C$2:$C$357,"&gt;="&amp;$B31,국내SCHD형_분배!$C$2:$C$357,"&lt;="&amp;$C31)=0,"",SUMIFS(국내SCHD형_분배!$D$2:$D$357,국내SCHD형_분배!$A$2:$A$357,"402970",국내SCHD형_분배!$C$2:$C$357,"&gt;="&amp;$B31,국내SCHD형_분배!$C$2:$C$357,"&lt;="&amp;$C31))</f>
        <v/>
      </c>
      <c r="G31" s="53">
        <f>IF(COUNTIFS(국내SCHD형_분배!$A$2:$A$357,"489250",국내SCHD형_분배!$C$2:$C$357,"&gt;="&amp;$B31,국내SCHD형_분배!$C$2:$C$357,"&lt;="&amp;$C31)=0,"",SUMIFS(국내SCHD형_분배!$D$2:$D$357,국내SCHD형_분배!$A$2:$A$357,"489250",국내SCHD형_분배!$C$2:$C$357,"&gt;="&amp;$B31,국내SCHD형_분배!$C$2:$C$357,"&lt;="&amp;$C31))</f>
        <v/>
      </c>
      <c r="H31" s="28">
        <f>IF(COUNTIFS(SCHD_배당!$C$2:$C$90,"&gt;="&amp;$B31,SCHD_배당!$C$2:$C$90,"&lt;="&amp;$C31)=0,"",SUMIFS(SCHD_배당!$G$2:$G$90,SCHD_배당!$C$2:$C$90,"&gt;="&amp;$B31,SCHD_배당!$C$2:$C$90,"&lt;="&amp;$C31))</f>
        <v/>
      </c>
      <c r="I31" s="32">
        <f>IF(H31="","",SUMIFS(SCHD_배당!$N$2:$N$90,SCHD_배당!$C$2:$C$90,"&gt;="&amp;$B31,SCHD_배당!$C$2:$C$90,"&lt;="&amp;$C31))</f>
        <v/>
      </c>
    </row>
    <row r="32">
      <c r="A32" s="59" t="inlineStr">
        <is>
          <t>2025 Q4</t>
        </is>
      </c>
      <c r="B32" s="52" t="n">
        <v>45931</v>
      </c>
      <c r="C32" s="52">
        <f>EDATE(B32,3)-1</f>
        <v/>
      </c>
      <c r="D32" s="53">
        <f>IF(COUNTIFS(국내SCHD형_분배!$A$2:$A$357,"458730",국내SCHD형_분배!$C$2:$C$357,"&gt;="&amp;$B32,국내SCHD형_분배!$C$2:$C$357,"&lt;="&amp;$C32)=0,"",SUMIFS(국내SCHD형_분배!$D$2:$D$357,국내SCHD형_분배!$A$2:$A$357,"458730",국내SCHD형_분배!$C$2:$C$357,"&gt;="&amp;$B32,국내SCHD형_분배!$C$2:$C$357,"&lt;="&amp;$C32))</f>
        <v/>
      </c>
      <c r="E32" s="53">
        <f>IF(COUNTIFS(국내SCHD형_분배!$A$2:$A$357,"446720",국내SCHD형_분배!$C$2:$C$357,"&gt;="&amp;$B32,국내SCHD형_분배!$C$2:$C$357,"&lt;="&amp;$C32)=0,"",SUMIFS(국내SCHD형_분배!$D$2:$D$357,국내SCHD형_분배!$A$2:$A$357,"446720",국내SCHD형_분배!$C$2:$C$357,"&gt;="&amp;$B32,국내SCHD형_분배!$C$2:$C$357,"&lt;="&amp;$C32))</f>
        <v/>
      </c>
      <c r="F32" s="53">
        <f>IF(COUNTIFS(국내SCHD형_분배!$A$2:$A$357,"402970",국내SCHD형_분배!$C$2:$C$357,"&gt;="&amp;$B32,국내SCHD형_분배!$C$2:$C$357,"&lt;="&amp;$C32)=0,"",SUMIFS(국내SCHD형_분배!$D$2:$D$357,국내SCHD형_분배!$A$2:$A$357,"402970",국내SCHD형_분배!$C$2:$C$357,"&gt;="&amp;$B32,국내SCHD형_분배!$C$2:$C$357,"&lt;="&amp;$C32))</f>
        <v/>
      </c>
      <c r="G32" s="53">
        <f>IF(COUNTIFS(국내SCHD형_분배!$A$2:$A$357,"489250",국내SCHD형_분배!$C$2:$C$357,"&gt;="&amp;$B32,국내SCHD형_분배!$C$2:$C$357,"&lt;="&amp;$C32)=0,"",SUMIFS(국내SCHD형_분배!$D$2:$D$357,국내SCHD형_분배!$A$2:$A$357,"489250",국내SCHD형_분배!$C$2:$C$357,"&gt;="&amp;$B32,국내SCHD형_분배!$C$2:$C$357,"&lt;="&amp;$C32))</f>
        <v/>
      </c>
      <c r="H32" s="28">
        <f>IF(COUNTIFS(SCHD_배당!$C$2:$C$90,"&gt;="&amp;$B32,SCHD_배당!$C$2:$C$90,"&lt;="&amp;$C32)=0,"",SUMIFS(SCHD_배당!$G$2:$G$90,SCHD_배당!$C$2:$C$90,"&gt;="&amp;$B32,SCHD_배당!$C$2:$C$90,"&lt;="&amp;$C32))</f>
        <v/>
      </c>
      <c r="I32" s="32">
        <f>IF(H32="","",SUMIFS(SCHD_배당!$N$2:$N$90,SCHD_배당!$C$2:$C$90,"&gt;="&amp;$B32,SCHD_배당!$C$2:$C$90,"&lt;="&amp;$C32))</f>
        <v/>
      </c>
    </row>
    <row r="33">
      <c r="A33" s="59" t="inlineStr">
        <is>
          <t>2026 Q1</t>
        </is>
      </c>
      <c r="B33" s="52" t="n">
        <v>46023</v>
      </c>
      <c r="C33" s="52">
        <f>EDATE(B33,3)-1</f>
        <v/>
      </c>
      <c r="D33" s="53">
        <f>IF(COUNTIFS(국내SCHD형_분배!$A$2:$A$357,"458730",국내SCHD형_분배!$C$2:$C$357,"&gt;="&amp;$B33,국내SCHD형_분배!$C$2:$C$357,"&lt;="&amp;$C33)=0,"",SUMIFS(국내SCHD형_분배!$D$2:$D$357,국내SCHD형_분배!$A$2:$A$357,"458730",국내SCHD형_분배!$C$2:$C$357,"&gt;="&amp;$B33,국내SCHD형_분배!$C$2:$C$357,"&lt;="&amp;$C33))</f>
        <v/>
      </c>
      <c r="E33" s="53">
        <f>IF(COUNTIFS(국내SCHD형_분배!$A$2:$A$357,"446720",국내SCHD형_분배!$C$2:$C$357,"&gt;="&amp;$B33,국내SCHD형_분배!$C$2:$C$357,"&lt;="&amp;$C33)=0,"",SUMIFS(국내SCHD형_분배!$D$2:$D$357,국내SCHD형_분배!$A$2:$A$357,"446720",국내SCHD형_분배!$C$2:$C$357,"&gt;="&amp;$B33,국내SCHD형_분배!$C$2:$C$357,"&lt;="&amp;$C33))</f>
        <v/>
      </c>
      <c r="F33" s="53">
        <f>IF(COUNTIFS(국내SCHD형_분배!$A$2:$A$357,"402970",국내SCHD형_분배!$C$2:$C$357,"&gt;="&amp;$B33,국내SCHD형_분배!$C$2:$C$357,"&lt;="&amp;$C33)=0,"",SUMIFS(국내SCHD형_분배!$D$2:$D$357,국내SCHD형_분배!$A$2:$A$357,"402970",국내SCHD형_분배!$C$2:$C$357,"&gt;="&amp;$B33,국내SCHD형_분배!$C$2:$C$357,"&lt;="&amp;$C33))</f>
        <v/>
      </c>
      <c r="G33" s="53">
        <f>IF(COUNTIFS(국내SCHD형_분배!$A$2:$A$357,"489250",국내SCHD형_분배!$C$2:$C$357,"&gt;="&amp;$B33,국내SCHD형_분배!$C$2:$C$357,"&lt;="&amp;$C33)=0,"",SUMIFS(국내SCHD형_분배!$D$2:$D$357,국내SCHD형_분배!$A$2:$A$357,"489250",국내SCHD형_분배!$C$2:$C$357,"&gt;="&amp;$B33,국내SCHD형_분배!$C$2:$C$357,"&lt;="&amp;$C33))</f>
        <v/>
      </c>
      <c r="H33" s="28">
        <f>IF(COUNTIFS(SCHD_배당!$C$2:$C$90,"&gt;="&amp;$B33,SCHD_배당!$C$2:$C$90,"&lt;="&amp;$C33)=0,"",SUMIFS(SCHD_배당!$G$2:$G$90,SCHD_배당!$C$2:$C$90,"&gt;="&amp;$B33,SCHD_배당!$C$2:$C$90,"&lt;="&amp;$C33))</f>
        <v/>
      </c>
      <c r="I33" s="32">
        <f>IF(H33="","",SUMIFS(SCHD_배당!$N$2:$N$90,SCHD_배당!$C$2:$C$90,"&gt;="&amp;$B33,SCHD_배당!$C$2:$C$90,"&lt;="&amp;$C33))</f>
        <v/>
      </c>
    </row>
    <row r="34">
      <c r="A34" s="59" t="inlineStr">
        <is>
          <t>2026 Q2</t>
        </is>
      </c>
      <c r="B34" s="52" t="n">
        <v>46113</v>
      </c>
      <c r="C34" s="52">
        <f>EDATE(B34,3)-1</f>
        <v/>
      </c>
      <c r="D34" s="53">
        <f>IF(COUNTIFS(국내SCHD형_분배!$A$2:$A$357,"458730",국내SCHD형_분배!$C$2:$C$357,"&gt;="&amp;$B34,국내SCHD형_분배!$C$2:$C$357,"&lt;="&amp;$C34)=0,"",SUMIFS(국내SCHD형_분배!$D$2:$D$357,국내SCHD형_분배!$A$2:$A$357,"458730",국내SCHD형_분배!$C$2:$C$357,"&gt;="&amp;$B34,국내SCHD형_분배!$C$2:$C$357,"&lt;="&amp;$C34))</f>
        <v/>
      </c>
      <c r="E34" s="53">
        <f>IF(COUNTIFS(국내SCHD형_분배!$A$2:$A$357,"446720",국내SCHD형_분배!$C$2:$C$357,"&gt;="&amp;$B34,국내SCHD형_분배!$C$2:$C$357,"&lt;="&amp;$C34)=0,"",SUMIFS(국내SCHD형_분배!$D$2:$D$357,국내SCHD형_분배!$A$2:$A$357,"446720",국내SCHD형_분배!$C$2:$C$357,"&gt;="&amp;$B34,국내SCHD형_분배!$C$2:$C$357,"&lt;="&amp;$C34))</f>
        <v/>
      </c>
      <c r="F34" s="53">
        <f>IF(COUNTIFS(국내SCHD형_분배!$A$2:$A$357,"402970",국내SCHD형_분배!$C$2:$C$357,"&gt;="&amp;$B34,국내SCHD형_분배!$C$2:$C$357,"&lt;="&amp;$C34)=0,"",SUMIFS(국내SCHD형_분배!$D$2:$D$357,국내SCHD형_분배!$A$2:$A$357,"402970",국내SCHD형_분배!$C$2:$C$357,"&gt;="&amp;$B34,국내SCHD형_분배!$C$2:$C$357,"&lt;="&amp;$C34))</f>
        <v/>
      </c>
      <c r="G34" s="53">
        <f>IF(COUNTIFS(국내SCHD형_분배!$A$2:$A$357,"489250",국내SCHD형_분배!$C$2:$C$357,"&gt;="&amp;$B34,국내SCHD형_분배!$C$2:$C$357,"&lt;="&amp;$C34)=0,"",SUMIFS(국내SCHD형_분배!$D$2:$D$357,국내SCHD형_분배!$A$2:$A$357,"489250",국내SCHD형_분배!$C$2:$C$357,"&gt;="&amp;$B34,국내SCHD형_분배!$C$2:$C$357,"&lt;="&amp;$C34))</f>
        <v/>
      </c>
      <c r="H34" s="28">
        <f>IF(COUNTIFS(SCHD_배당!$C$2:$C$90,"&gt;="&amp;$B34,SCHD_배당!$C$2:$C$90,"&lt;="&amp;$C34)=0,"",SUMIFS(SCHD_배당!$G$2:$G$90,SCHD_배당!$C$2:$C$90,"&gt;="&amp;$B34,SCHD_배당!$C$2:$C$90,"&lt;="&amp;$C34))</f>
        <v/>
      </c>
      <c r="I34" s="32">
        <f>IF(H34="","",SUMIFS(SCHD_배당!$N$2:$N$90,SCHD_배당!$C$2:$C$90,"&gt;="&amp;$B34,SCHD_배당!$C$2:$C$90,"&lt;="&amp;$C34))</f>
        <v/>
      </c>
    </row>
    <row r="35">
      <c r="A35" s="59" t="inlineStr">
        <is>
          <t>2026 Q3</t>
        </is>
      </c>
      <c r="B35" s="52" t="n">
        <v>46204</v>
      </c>
      <c r="C35" s="52">
        <f>EDATE(B35,3)-1</f>
        <v/>
      </c>
      <c r="D35" s="53">
        <f>IF(COUNTIFS(국내SCHD형_분배!$A$2:$A$357,"458730",국내SCHD형_분배!$C$2:$C$357,"&gt;="&amp;$B35,국내SCHD형_분배!$C$2:$C$357,"&lt;="&amp;$C35)=0,"",SUMIFS(국내SCHD형_분배!$D$2:$D$357,국내SCHD형_분배!$A$2:$A$357,"458730",국내SCHD형_분배!$C$2:$C$357,"&gt;="&amp;$B35,국내SCHD형_분배!$C$2:$C$357,"&lt;="&amp;$C35))</f>
        <v/>
      </c>
      <c r="E35" s="53">
        <f>IF(COUNTIFS(국내SCHD형_분배!$A$2:$A$357,"446720",국내SCHD형_분배!$C$2:$C$357,"&gt;="&amp;$B35,국내SCHD형_분배!$C$2:$C$357,"&lt;="&amp;$C35)=0,"",SUMIFS(국내SCHD형_분배!$D$2:$D$357,국내SCHD형_분배!$A$2:$A$357,"446720",국내SCHD형_분배!$C$2:$C$357,"&gt;="&amp;$B35,국내SCHD형_분배!$C$2:$C$357,"&lt;="&amp;$C35))</f>
        <v/>
      </c>
      <c r="F35" s="53">
        <f>IF(COUNTIFS(국내SCHD형_분배!$A$2:$A$357,"402970",국내SCHD형_분배!$C$2:$C$357,"&gt;="&amp;$B35,국내SCHD형_분배!$C$2:$C$357,"&lt;="&amp;$C35)=0,"",SUMIFS(국내SCHD형_분배!$D$2:$D$357,국내SCHD형_분배!$A$2:$A$357,"402970",국내SCHD형_분배!$C$2:$C$357,"&gt;="&amp;$B35,국내SCHD형_분배!$C$2:$C$357,"&lt;="&amp;$C35))</f>
        <v/>
      </c>
      <c r="G35" s="53">
        <f>IF(COUNTIFS(국내SCHD형_분배!$A$2:$A$357,"489250",국내SCHD형_분배!$C$2:$C$357,"&gt;="&amp;$B35,국내SCHD형_분배!$C$2:$C$357,"&lt;="&amp;$C35)=0,"",SUMIFS(국내SCHD형_분배!$D$2:$D$357,국내SCHD형_분배!$A$2:$A$357,"489250",국내SCHD형_분배!$C$2:$C$357,"&gt;="&amp;$B35,국내SCHD형_분배!$C$2:$C$357,"&lt;="&amp;$C35))</f>
        <v/>
      </c>
      <c r="H35" s="28">
        <f>IF(COUNTIFS(SCHD_배당!$C$2:$C$90,"&gt;="&amp;$B35,SCHD_배당!$C$2:$C$90,"&lt;="&amp;$C35)=0,"",SUMIFS(SCHD_배당!$G$2:$G$90,SCHD_배당!$C$2:$C$90,"&gt;="&amp;$B35,SCHD_배당!$C$2:$C$90,"&lt;="&amp;$C35))</f>
        <v/>
      </c>
      <c r="I35" s="32">
        <f>IF(H35="","",SUMIFS(SCHD_배당!$N$2:$N$90,SCHD_배당!$C$2:$C$90,"&gt;="&amp;$B35,SCHD_배당!$C$2:$C$90,"&lt;="&amp;$C35))</f>
        <v/>
      </c>
    </row>
    <row r="36">
      <c r="A36" s="59" t="inlineStr">
        <is>
          <t>2026 Q4</t>
        </is>
      </c>
      <c r="B36" s="52" t="n">
        <v>46296</v>
      </c>
      <c r="C36" s="52">
        <f>EDATE(B36,3)-1</f>
        <v/>
      </c>
      <c r="D36" s="53">
        <f>IF(COUNTIFS(국내SCHD형_분배!$A$2:$A$357,"458730",국내SCHD형_분배!$C$2:$C$357,"&gt;="&amp;$B36,국내SCHD형_분배!$C$2:$C$357,"&lt;="&amp;$C36)=0,"",SUMIFS(국내SCHD형_분배!$D$2:$D$357,국내SCHD형_분배!$A$2:$A$357,"458730",국내SCHD형_분배!$C$2:$C$357,"&gt;="&amp;$B36,국내SCHD형_분배!$C$2:$C$357,"&lt;="&amp;$C36))</f>
        <v/>
      </c>
      <c r="E36" s="53">
        <f>IF(COUNTIFS(국내SCHD형_분배!$A$2:$A$357,"446720",국내SCHD형_분배!$C$2:$C$357,"&gt;="&amp;$B36,국내SCHD형_분배!$C$2:$C$357,"&lt;="&amp;$C36)=0,"",SUMIFS(국내SCHD형_분배!$D$2:$D$357,국내SCHD형_분배!$A$2:$A$357,"446720",국내SCHD형_분배!$C$2:$C$357,"&gt;="&amp;$B36,국내SCHD형_분배!$C$2:$C$357,"&lt;="&amp;$C36))</f>
        <v/>
      </c>
      <c r="F36" s="53">
        <f>IF(COUNTIFS(국내SCHD형_분배!$A$2:$A$357,"402970",국내SCHD형_분배!$C$2:$C$357,"&gt;="&amp;$B36,국내SCHD형_분배!$C$2:$C$357,"&lt;="&amp;$C36)=0,"",SUMIFS(국내SCHD형_분배!$D$2:$D$357,국내SCHD형_분배!$A$2:$A$357,"402970",국내SCHD형_분배!$C$2:$C$357,"&gt;="&amp;$B36,국내SCHD형_분배!$C$2:$C$357,"&lt;="&amp;$C36))</f>
        <v/>
      </c>
      <c r="G36" s="53">
        <f>IF(COUNTIFS(국내SCHD형_분배!$A$2:$A$357,"489250",국내SCHD형_분배!$C$2:$C$357,"&gt;="&amp;$B36,국내SCHD형_분배!$C$2:$C$357,"&lt;="&amp;$C36)=0,"",SUMIFS(국내SCHD형_분배!$D$2:$D$357,국내SCHD형_분배!$A$2:$A$357,"489250",국내SCHD형_분배!$C$2:$C$357,"&gt;="&amp;$B36,국내SCHD형_분배!$C$2:$C$357,"&lt;="&amp;$C36))</f>
        <v/>
      </c>
      <c r="H36" s="28">
        <f>IF(COUNTIFS(SCHD_배당!$C$2:$C$90,"&gt;="&amp;$B36,SCHD_배당!$C$2:$C$90,"&lt;="&amp;$C36)=0,"",SUMIFS(SCHD_배당!$G$2:$G$90,SCHD_배당!$C$2:$C$90,"&gt;="&amp;$B36,SCHD_배당!$C$2:$C$90,"&lt;="&amp;$C36))</f>
        <v/>
      </c>
      <c r="I36" s="32">
        <f>IF(H36="","",SUMIFS(SCHD_배당!$N$2:$N$90,SCHD_배당!$C$2:$C$90,"&gt;="&amp;$B36,SCHD_배당!$C$2:$C$90,"&lt;="&amp;$C36))</f>
        <v/>
      </c>
    </row>
    <row r="37">
      <c r="A37" s="59" t="inlineStr">
        <is>
          <t>2027 Q1</t>
        </is>
      </c>
      <c r="B37" s="52" t="n">
        <v>46388</v>
      </c>
      <c r="C37" s="52">
        <f>EDATE(B37,3)-1</f>
        <v/>
      </c>
      <c r="D37" s="53">
        <f>IF(COUNTIFS(국내SCHD형_분배!$A$2:$A$357,"458730",국내SCHD형_분배!$C$2:$C$357,"&gt;="&amp;$B37,국내SCHD형_분배!$C$2:$C$357,"&lt;="&amp;$C37)=0,"",SUMIFS(국내SCHD형_분배!$D$2:$D$357,국내SCHD형_분배!$A$2:$A$357,"458730",국내SCHD형_분배!$C$2:$C$357,"&gt;="&amp;$B37,국내SCHD형_분배!$C$2:$C$357,"&lt;="&amp;$C37))</f>
        <v/>
      </c>
      <c r="E37" s="53">
        <f>IF(COUNTIFS(국내SCHD형_분배!$A$2:$A$357,"446720",국내SCHD형_분배!$C$2:$C$357,"&gt;="&amp;$B37,국내SCHD형_분배!$C$2:$C$357,"&lt;="&amp;$C37)=0,"",SUMIFS(국내SCHD형_분배!$D$2:$D$357,국내SCHD형_분배!$A$2:$A$357,"446720",국내SCHD형_분배!$C$2:$C$357,"&gt;="&amp;$B37,국내SCHD형_분배!$C$2:$C$357,"&lt;="&amp;$C37))</f>
        <v/>
      </c>
      <c r="F37" s="53">
        <f>IF(COUNTIFS(국내SCHD형_분배!$A$2:$A$357,"402970",국내SCHD형_분배!$C$2:$C$357,"&gt;="&amp;$B37,국내SCHD형_분배!$C$2:$C$357,"&lt;="&amp;$C37)=0,"",SUMIFS(국내SCHD형_분배!$D$2:$D$357,국내SCHD형_분배!$A$2:$A$357,"402970",국내SCHD형_분배!$C$2:$C$357,"&gt;="&amp;$B37,국내SCHD형_분배!$C$2:$C$357,"&lt;="&amp;$C37))</f>
        <v/>
      </c>
      <c r="G37" s="53">
        <f>IF(COUNTIFS(국내SCHD형_분배!$A$2:$A$357,"489250",국내SCHD형_분배!$C$2:$C$357,"&gt;="&amp;$B37,국내SCHD형_분배!$C$2:$C$357,"&lt;="&amp;$C37)=0,"",SUMIFS(국내SCHD형_분배!$D$2:$D$357,국내SCHD형_분배!$A$2:$A$357,"489250",국내SCHD형_분배!$C$2:$C$357,"&gt;="&amp;$B37,국내SCHD형_분배!$C$2:$C$357,"&lt;="&amp;$C37))</f>
        <v/>
      </c>
      <c r="H37" s="28">
        <f>IF(COUNTIFS(SCHD_배당!$C$2:$C$90,"&gt;="&amp;$B37,SCHD_배당!$C$2:$C$90,"&lt;="&amp;$C37)=0,"",SUMIFS(SCHD_배당!$G$2:$G$90,SCHD_배당!$C$2:$C$90,"&gt;="&amp;$B37,SCHD_배당!$C$2:$C$90,"&lt;="&amp;$C37))</f>
        <v/>
      </c>
      <c r="I37" s="32">
        <f>IF(H37="","",SUMIFS(SCHD_배당!$N$2:$N$90,SCHD_배당!$C$2:$C$90,"&gt;="&amp;$B37,SCHD_배당!$C$2:$C$90,"&lt;="&amp;$C37))</f>
        <v/>
      </c>
    </row>
    <row r="38">
      <c r="A38" s="59" t="inlineStr">
        <is>
          <t>2027 Q2</t>
        </is>
      </c>
      <c r="B38" s="52" t="n">
        <v>46478</v>
      </c>
      <c r="C38" s="52">
        <f>EDATE(B38,3)-1</f>
        <v/>
      </c>
      <c r="D38" s="53">
        <f>IF(COUNTIFS(국내SCHD형_분배!$A$2:$A$357,"458730",국내SCHD형_분배!$C$2:$C$357,"&gt;="&amp;$B38,국내SCHD형_분배!$C$2:$C$357,"&lt;="&amp;$C38)=0,"",SUMIFS(국내SCHD형_분배!$D$2:$D$357,국내SCHD형_분배!$A$2:$A$357,"458730",국내SCHD형_분배!$C$2:$C$357,"&gt;="&amp;$B38,국내SCHD형_분배!$C$2:$C$357,"&lt;="&amp;$C38))</f>
        <v/>
      </c>
      <c r="E38" s="53">
        <f>IF(COUNTIFS(국내SCHD형_분배!$A$2:$A$357,"446720",국내SCHD형_분배!$C$2:$C$357,"&gt;="&amp;$B38,국내SCHD형_분배!$C$2:$C$357,"&lt;="&amp;$C38)=0,"",SUMIFS(국내SCHD형_분배!$D$2:$D$357,국내SCHD형_분배!$A$2:$A$357,"446720",국내SCHD형_분배!$C$2:$C$357,"&gt;="&amp;$B38,국내SCHD형_분배!$C$2:$C$357,"&lt;="&amp;$C38))</f>
        <v/>
      </c>
      <c r="F38" s="53">
        <f>IF(COUNTIFS(국내SCHD형_분배!$A$2:$A$357,"402970",국내SCHD형_분배!$C$2:$C$357,"&gt;="&amp;$B38,국내SCHD형_분배!$C$2:$C$357,"&lt;="&amp;$C38)=0,"",SUMIFS(국내SCHD형_분배!$D$2:$D$357,국내SCHD형_분배!$A$2:$A$357,"402970",국내SCHD형_분배!$C$2:$C$357,"&gt;="&amp;$B38,국내SCHD형_분배!$C$2:$C$357,"&lt;="&amp;$C38))</f>
        <v/>
      </c>
      <c r="G38" s="53">
        <f>IF(COUNTIFS(국내SCHD형_분배!$A$2:$A$357,"489250",국내SCHD형_분배!$C$2:$C$357,"&gt;="&amp;$B38,국내SCHD형_분배!$C$2:$C$357,"&lt;="&amp;$C38)=0,"",SUMIFS(국내SCHD형_분배!$D$2:$D$357,국내SCHD형_분배!$A$2:$A$357,"489250",국내SCHD형_분배!$C$2:$C$357,"&gt;="&amp;$B38,국내SCHD형_분배!$C$2:$C$357,"&lt;="&amp;$C38))</f>
        <v/>
      </c>
      <c r="H38" s="28">
        <f>IF(COUNTIFS(SCHD_배당!$C$2:$C$90,"&gt;="&amp;$B38,SCHD_배당!$C$2:$C$90,"&lt;="&amp;$C38)=0,"",SUMIFS(SCHD_배당!$G$2:$G$90,SCHD_배당!$C$2:$C$90,"&gt;="&amp;$B38,SCHD_배당!$C$2:$C$90,"&lt;="&amp;$C38))</f>
        <v/>
      </c>
      <c r="I38" s="32">
        <f>IF(H38="","",SUMIFS(SCHD_배당!$N$2:$N$90,SCHD_배당!$C$2:$C$90,"&gt;="&amp;$B38,SCHD_배당!$C$2:$C$90,"&lt;="&amp;$C38))</f>
        <v/>
      </c>
    </row>
    <row r="39">
      <c r="A39" s="59" t="inlineStr">
        <is>
          <t>2027 Q3</t>
        </is>
      </c>
      <c r="B39" s="52" t="n">
        <v>46569</v>
      </c>
      <c r="C39" s="52">
        <f>EDATE(B39,3)-1</f>
        <v/>
      </c>
      <c r="D39" s="53">
        <f>IF(COUNTIFS(국내SCHD형_분배!$A$2:$A$357,"458730",국내SCHD형_분배!$C$2:$C$357,"&gt;="&amp;$B39,국내SCHD형_분배!$C$2:$C$357,"&lt;="&amp;$C39)=0,"",SUMIFS(국내SCHD형_분배!$D$2:$D$357,국내SCHD형_분배!$A$2:$A$357,"458730",국내SCHD형_분배!$C$2:$C$357,"&gt;="&amp;$B39,국내SCHD형_분배!$C$2:$C$357,"&lt;="&amp;$C39))</f>
        <v/>
      </c>
      <c r="E39" s="53">
        <f>IF(COUNTIFS(국내SCHD형_분배!$A$2:$A$357,"446720",국내SCHD형_분배!$C$2:$C$357,"&gt;="&amp;$B39,국내SCHD형_분배!$C$2:$C$357,"&lt;="&amp;$C39)=0,"",SUMIFS(국내SCHD형_분배!$D$2:$D$357,국내SCHD형_분배!$A$2:$A$357,"446720",국내SCHD형_분배!$C$2:$C$357,"&gt;="&amp;$B39,국내SCHD형_분배!$C$2:$C$357,"&lt;="&amp;$C39))</f>
        <v/>
      </c>
      <c r="F39" s="53">
        <f>IF(COUNTIFS(국내SCHD형_분배!$A$2:$A$357,"402970",국내SCHD형_분배!$C$2:$C$357,"&gt;="&amp;$B39,국내SCHD형_분배!$C$2:$C$357,"&lt;="&amp;$C39)=0,"",SUMIFS(국내SCHD형_분배!$D$2:$D$357,국내SCHD형_분배!$A$2:$A$357,"402970",국내SCHD형_분배!$C$2:$C$357,"&gt;="&amp;$B39,국내SCHD형_분배!$C$2:$C$357,"&lt;="&amp;$C39))</f>
        <v/>
      </c>
      <c r="G39" s="53">
        <f>IF(COUNTIFS(국내SCHD형_분배!$A$2:$A$357,"489250",국내SCHD형_분배!$C$2:$C$357,"&gt;="&amp;$B39,국내SCHD형_분배!$C$2:$C$357,"&lt;="&amp;$C39)=0,"",SUMIFS(국내SCHD형_분배!$D$2:$D$357,국내SCHD형_분배!$A$2:$A$357,"489250",국내SCHD형_분배!$C$2:$C$357,"&gt;="&amp;$B39,국내SCHD형_분배!$C$2:$C$357,"&lt;="&amp;$C39))</f>
        <v/>
      </c>
      <c r="H39" s="28">
        <f>IF(COUNTIFS(SCHD_배당!$C$2:$C$90,"&gt;="&amp;$B39,SCHD_배당!$C$2:$C$90,"&lt;="&amp;$C39)=0,"",SUMIFS(SCHD_배당!$G$2:$G$90,SCHD_배당!$C$2:$C$90,"&gt;="&amp;$B39,SCHD_배당!$C$2:$C$90,"&lt;="&amp;$C39))</f>
        <v/>
      </c>
      <c r="I39" s="32">
        <f>IF(H39="","",SUMIFS(SCHD_배당!$N$2:$N$90,SCHD_배당!$C$2:$C$90,"&gt;="&amp;$B39,SCHD_배당!$C$2:$C$90,"&lt;="&amp;$C39))</f>
        <v/>
      </c>
    </row>
    <row r="40">
      <c r="A40" s="59" t="inlineStr">
        <is>
          <t>2027 Q4</t>
        </is>
      </c>
      <c r="B40" s="52" t="n">
        <v>46661</v>
      </c>
      <c r="C40" s="52">
        <f>EDATE(B40,3)-1</f>
        <v/>
      </c>
      <c r="D40" s="53">
        <f>IF(COUNTIFS(국내SCHD형_분배!$A$2:$A$357,"458730",국내SCHD형_분배!$C$2:$C$357,"&gt;="&amp;$B40,국내SCHD형_분배!$C$2:$C$357,"&lt;="&amp;$C40)=0,"",SUMIFS(국내SCHD형_분배!$D$2:$D$357,국내SCHD형_분배!$A$2:$A$357,"458730",국내SCHD형_분배!$C$2:$C$357,"&gt;="&amp;$B40,국내SCHD형_분배!$C$2:$C$357,"&lt;="&amp;$C40))</f>
        <v/>
      </c>
      <c r="E40" s="53">
        <f>IF(COUNTIFS(국내SCHD형_분배!$A$2:$A$357,"446720",국내SCHD형_분배!$C$2:$C$357,"&gt;="&amp;$B40,국내SCHD형_분배!$C$2:$C$357,"&lt;="&amp;$C40)=0,"",SUMIFS(국내SCHD형_분배!$D$2:$D$357,국내SCHD형_분배!$A$2:$A$357,"446720",국내SCHD형_분배!$C$2:$C$357,"&gt;="&amp;$B40,국내SCHD형_분배!$C$2:$C$357,"&lt;="&amp;$C40))</f>
        <v/>
      </c>
      <c r="F40" s="53">
        <f>IF(COUNTIFS(국내SCHD형_분배!$A$2:$A$357,"402970",국내SCHD형_분배!$C$2:$C$357,"&gt;="&amp;$B40,국내SCHD형_분배!$C$2:$C$357,"&lt;="&amp;$C40)=0,"",SUMIFS(국내SCHD형_분배!$D$2:$D$357,국내SCHD형_분배!$A$2:$A$357,"402970",국내SCHD형_분배!$C$2:$C$357,"&gt;="&amp;$B40,국내SCHD형_분배!$C$2:$C$357,"&lt;="&amp;$C40))</f>
        <v/>
      </c>
      <c r="G40" s="53">
        <f>IF(COUNTIFS(국내SCHD형_분배!$A$2:$A$357,"489250",국내SCHD형_분배!$C$2:$C$357,"&gt;="&amp;$B40,국내SCHD형_분배!$C$2:$C$357,"&lt;="&amp;$C40)=0,"",SUMIFS(국내SCHD형_분배!$D$2:$D$357,국내SCHD형_분배!$A$2:$A$357,"489250",국내SCHD형_분배!$C$2:$C$357,"&gt;="&amp;$B40,국내SCHD형_분배!$C$2:$C$357,"&lt;="&amp;$C40))</f>
        <v/>
      </c>
      <c r="H40" s="28">
        <f>IF(COUNTIFS(SCHD_배당!$C$2:$C$90,"&gt;="&amp;$B40,SCHD_배당!$C$2:$C$90,"&lt;="&amp;$C40)=0,"",SUMIFS(SCHD_배당!$G$2:$G$90,SCHD_배당!$C$2:$C$90,"&gt;="&amp;$B40,SCHD_배당!$C$2:$C$90,"&lt;="&amp;$C40))</f>
        <v/>
      </c>
      <c r="I40" s="32">
        <f>IF(H40="","",SUMIFS(SCHD_배당!$N$2:$N$90,SCHD_배당!$C$2:$C$90,"&gt;="&amp;$B40,SCHD_배당!$C$2:$C$90,"&lt;="&amp;$C40))</f>
        <v/>
      </c>
    </row>
    <row r="41">
      <c r="A41" s="59" t="inlineStr">
        <is>
          <t>2028 Q1</t>
        </is>
      </c>
      <c r="B41" s="52" t="n">
        <v>46753</v>
      </c>
      <c r="C41" s="52">
        <f>EDATE(B41,3)-1</f>
        <v/>
      </c>
      <c r="D41" s="53">
        <f>IF(COUNTIFS(국내SCHD형_분배!$A$2:$A$357,"458730",국내SCHD형_분배!$C$2:$C$357,"&gt;="&amp;$B41,국내SCHD형_분배!$C$2:$C$357,"&lt;="&amp;$C41)=0,"",SUMIFS(국내SCHD형_분배!$D$2:$D$357,국내SCHD형_분배!$A$2:$A$357,"458730",국내SCHD형_분배!$C$2:$C$357,"&gt;="&amp;$B41,국내SCHD형_분배!$C$2:$C$357,"&lt;="&amp;$C41))</f>
        <v/>
      </c>
      <c r="E41" s="53">
        <f>IF(COUNTIFS(국내SCHD형_분배!$A$2:$A$357,"446720",국내SCHD형_분배!$C$2:$C$357,"&gt;="&amp;$B41,국내SCHD형_분배!$C$2:$C$357,"&lt;="&amp;$C41)=0,"",SUMIFS(국내SCHD형_분배!$D$2:$D$357,국내SCHD형_분배!$A$2:$A$357,"446720",국내SCHD형_분배!$C$2:$C$357,"&gt;="&amp;$B41,국내SCHD형_분배!$C$2:$C$357,"&lt;="&amp;$C41))</f>
        <v/>
      </c>
      <c r="F41" s="53">
        <f>IF(COUNTIFS(국내SCHD형_분배!$A$2:$A$357,"402970",국내SCHD형_분배!$C$2:$C$357,"&gt;="&amp;$B41,국내SCHD형_분배!$C$2:$C$357,"&lt;="&amp;$C41)=0,"",SUMIFS(국내SCHD형_분배!$D$2:$D$357,국내SCHD형_분배!$A$2:$A$357,"402970",국내SCHD형_분배!$C$2:$C$357,"&gt;="&amp;$B41,국내SCHD형_분배!$C$2:$C$357,"&lt;="&amp;$C41))</f>
        <v/>
      </c>
      <c r="G41" s="53">
        <f>IF(COUNTIFS(국내SCHD형_분배!$A$2:$A$357,"489250",국내SCHD형_분배!$C$2:$C$357,"&gt;="&amp;$B41,국내SCHD형_분배!$C$2:$C$357,"&lt;="&amp;$C41)=0,"",SUMIFS(국내SCHD형_분배!$D$2:$D$357,국내SCHD형_분배!$A$2:$A$357,"489250",국내SCHD형_분배!$C$2:$C$357,"&gt;="&amp;$B41,국내SCHD형_분배!$C$2:$C$357,"&lt;="&amp;$C41))</f>
        <v/>
      </c>
      <c r="H41" s="28">
        <f>IF(COUNTIFS(SCHD_배당!$C$2:$C$90,"&gt;="&amp;$B41,SCHD_배당!$C$2:$C$90,"&lt;="&amp;$C41)=0,"",SUMIFS(SCHD_배당!$G$2:$G$90,SCHD_배당!$C$2:$C$90,"&gt;="&amp;$B41,SCHD_배당!$C$2:$C$90,"&lt;="&amp;$C41))</f>
        <v/>
      </c>
      <c r="I41" s="32">
        <f>IF(H41="","",SUMIFS(SCHD_배당!$N$2:$N$90,SCHD_배당!$C$2:$C$90,"&gt;="&amp;$B41,SCHD_배당!$C$2:$C$90,"&lt;="&amp;$C41))</f>
        <v/>
      </c>
    </row>
    <row r="42">
      <c r="A42" s="59" t="inlineStr">
        <is>
          <t>2028 Q2</t>
        </is>
      </c>
      <c r="B42" s="52" t="n">
        <v>46844</v>
      </c>
      <c r="C42" s="52">
        <f>EDATE(B42,3)-1</f>
        <v/>
      </c>
      <c r="D42" s="53">
        <f>IF(COUNTIFS(국내SCHD형_분배!$A$2:$A$357,"458730",국내SCHD형_분배!$C$2:$C$357,"&gt;="&amp;$B42,국내SCHD형_분배!$C$2:$C$357,"&lt;="&amp;$C42)=0,"",SUMIFS(국내SCHD형_분배!$D$2:$D$357,국내SCHD형_분배!$A$2:$A$357,"458730",국내SCHD형_분배!$C$2:$C$357,"&gt;="&amp;$B42,국내SCHD형_분배!$C$2:$C$357,"&lt;="&amp;$C42))</f>
        <v/>
      </c>
      <c r="E42" s="53">
        <f>IF(COUNTIFS(국내SCHD형_분배!$A$2:$A$357,"446720",국내SCHD형_분배!$C$2:$C$357,"&gt;="&amp;$B42,국내SCHD형_분배!$C$2:$C$357,"&lt;="&amp;$C42)=0,"",SUMIFS(국내SCHD형_분배!$D$2:$D$357,국내SCHD형_분배!$A$2:$A$357,"446720",국내SCHD형_분배!$C$2:$C$357,"&gt;="&amp;$B42,국내SCHD형_분배!$C$2:$C$357,"&lt;="&amp;$C42))</f>
        <v/>
      </c>
      <c r="F42" s="53">
        <f>IF(COUNTIFS(국내SCHD형_분배!$A$2:$A$357,"402970",국내SCHD형_분배!$C$2:$C$357,"&gt;="&amp;$B42,국내SCHD형_분배!$C$2:$C$357,"&lt;="&amp;$C42)=0,"",SUMIFS(국내SCHD형_분배!$D$2:$D$357,국내SCHD형_분배!$A$2:$A$357,"402970",국내SCHD형_분배!$C$2:$C$357,"&gt;="&amp;$B42,국내SCHD형_분배!$C$2:$C$357,"&lt;="&amp;$C42))</f>
        <v/>
      </c>
      <c r="G42" s="53">
        <f>IF(COUNTIFS(국내SCHD형_분배!$A$2:$A$357,"489250",국내SCHD형_분배!$C$2:$C$357,"&gt;="&amp;$B42,국내SCHD형_분배!$C$2:$C$357,"&lt;="&amp;$C42)=0,"",SUMIFS(국내SCHD형_분배!$D$2:$D$357,국내SCHD형_분배!$A$2:$A$357,"489250",국내SCHD형_분배!$C$2:$C$357,"&gt;="&amp;$B42,국내SCHD형_분배!$C$2:$C$357,"&lt;="&amp;$C42))</f>
        <v/>
      </c>
      <c r="H42" s="28">
        <f>IF(COUNTIFS(SCHD_배당!$C$2:$C$90,"&gt;="&amp;$B42,SCHD_배당!$C$2:$C$90,"&lt;="&amp;$C42)=0,"",SUMIFS(SCHD_배당!$G$2:$G$90,SCHD_배당!$C$2:$C$90,"&gt;="&amp;$B42,SCHD_배당!$C$2:$C$90,"&lt;="&amp;$C42))</f>
        <v/>
      </c>
      <c r="I42" s="32">
        <f>IF(H42="","",SUMIFS(SCHD_배당!$N$2:$N$90,SCHD_배당!$C$2:$C$90,"&gt;="&amp;$B42,SCHD_배당!$C$2:$C$90,"&lt;="&amp;$C42))</f>
        <v/>
      </c>
    </row>
    <row r="43">
      <c r="A43" s="59" t="inlineStr">
        <is>
          <t>2028 Q3</t>
        </is>
      </c>
      <c r="B43" s="52" t="n">
        <v>46935</v>
      </c>
      <c r="C43" s="52">
        <f>EDATE(B43,3)-1</f>
        <v/>
      </c>
      <c r="D43" s="53">
        <f>IF(COUNTIFS(국내SCHD형_분배!$A$2:$A$357,"458730",국내SCHD형_분배!$C$2:$C$357,"&gt;="&amp;$B43,국내SCHD형_분배!$C$2:$C$357,"&lt;="&amp;$C43)=0,"",SUMIFS(국내SCHD형_분배!$D$2:$D$357,국내SCHD형_분배!$A$2:$A$357,"458730",국내SCHD형_분배!$C$2:$C$357,"&gt;="&amp;$B43,국내SCHD형_분배!$C$2:$C$357,"&lt;="&amp;$C43))</f>
        <v/>
      </c>
      <c r="E43" s="53">
        <f>IF(COUNTIFS(국내SCHD형_분배!$A$2:$A$357,"446720",국내SCHD형_분배!$C$2:$C$357,"&gt;="&amp;$B43,국내SCHD형_분배!$C$2:$C$357,"&lt;="&amp;$C43)=0,"",SUMIFS(국내SCHD형_분배!$D$2:$D$357,국내SCHD형_분배!$A$2:$A$357,"446720",국내SCHD형_분배!$C$2:$C$357,"&gt;="&amp;$B43,국내SCHD형_분배!$C$2:$C$357,"&lt;="&amp;$C43))</f>
        <v/>
      </c>
      <c r="F43" s="53">
        <f>IF(COUNTIFS(국내SCHD형_분배!$A$2:$A$357,"402970",국내SCHD형_분배!$C$2:$C$357,"&gt;="&amp;$B43,국내SCHD형_분배!$C$2:$C$357,"&lt;="&amp;$C43)=0,"",SUMIFS(국내SCHD형_분배!$D$2:$D$357,국내SCHD형_분배!$A$2:$A$357,"402970",국내SCHD형_분배!$C$2:$C$357,"&gt;="&amp;$B43,국내SCHD형_분배!$C$2:$C$357,"&lt;="&amp;$C43))</f>
        <v/>
      </c>
      <c r="G43" s="53">
        <f>IF(COUNTIFS(국내SCHD형_분배!$A$2:$A$357,"489250",국내SCHD형_분배!$C$2:$C$357,"&gt;="&amp;$B43,국내SCHD형_분배!$C$2:$C$357,"&lt;="&amp;$C43)=0,"",SUMIFS(국내SCHD형_분배!$D$2:$D$357,국내SCHD형_분배!$A$2:$A$357,"489250",국내SCHD형_분배!$C$2:$C$357,"&gt;="&amp;$B43,국내SCHD형_분배!$C$2:$C$357,"&lt;="&amp;$C43))</f>
        <v/>
      </c>
      <c r="H43" s="28">
        <f>IF(COUNTIFS(SCHD_배당!$C$2:$C$90,"&gt;="&amp;$B43,SCHD_배당!$C$2:$C$90,"&lt;="&amp;$C43)=0,"",SUMIFS(SCHD_배당!$G$2:$G$90,SCHD_배당!$C$2:$C$90,"&gt;="&amp;$B43,SCHD_배당!$C$2:$C$90,"&lt;="&amp;$C43))</f>
        <v/>
      </c>
      <c r="I43" s="32">
        <f>IF(H43="","",SUMIFS(SCHD_배당!$N$2:$N$90,SCHD_배당!$C$2:$C$90,"&gt;="&amp;$B43,SCHD_배당!$C$2:$C$90,"&lt;="&amp;$C43))</f>
        <v/>
      </c>
    </row>
    <row r="44">
      <c r="A44" s="59" t="inlineStr">
        <is>
          <t>2028 Q4</t>
        </is>
      </c>
      <c r="B44" s="52" t="n">
        <v>47027</v>
      </c>
      <c r="C44" s="52">
        <f>EDATE(B44,3)-1</f>
        <v/>
      </c>
      <c r="D44" s="53">
        <f>IF(COUNTIFS(국내SCHD형_분배!$A$2:$A$357,"458730",국내SCHD형_분배!$C$2:$C$357,"&gt;="&amp;$B44,국내SCHD형_분배!$C$2:$C$357,"&lt;="&amp;$C44)=0,"",SUMIFS(국내SCHD형_분배!$D$2:$D$357,국내SCHD형_분배!$A$2:$A$357,"458730",국내SCHD형_분배!$C$2:$C$357,"&gt;="&amp;$B44,국내SCHD형_분배!$C$2:$C$357,"&lt;="&amp;$C44))</f>
        <v/>
      </c>
      <c r="E44" s="53">
        <f>IF(COUNTIFS(국내SCHD형_분배!$A$2:$A$357,"446720",국내SCHD형_분배!$C$2:$C$357,"&gt;="&amp;$B44,국내SCHD형_분배!$C$2:$C$357,"&lt;="&amp;$C44)=0,"",SUMIFS(국내SCHD형_분배!$D$2:$D$357,국내SCHD형_분배!$A$2:$A$357,"446720",국내SCHD형_분배!$C$2:$C$357,"&gt;="&amp;$B44,국내SCHD형_분배!$C$2:$C$357,"&lt;="&amp;$C44))</f>
        <v/>
      </c>
      <c r="F44" s="53">
        <f>IF(COUNTIFS(국내SCHD형_분배!$A$2:$A$357,"402970",국내SCHD형_분배!$C$2:$C$357,"&gt;="&amp;$B44,국내SCHD형_분배!$C$2:$C$357,"&lt;="&amp;$C44)=0,"",SUMIFS(국내SCHD형_분배!$D$2:$D$357,국내SCHD형_분배!$A$2:$A$357,"402970",국내SCHD형_분배!$C$2:$C$357,"&gt;="&amp;$B44,국내SCHD형_분배!$C$2:$C$357,"&lt;="&amp;$C44))</f>
        <v/>
      </c>
      <c r="G44" s="53">
        <f>IF(COUNTIFS(국내SCHD형_분배!$A$2:$A$357,"489250",국내SCHD형_분배!$C$2:$C$357,"&gt;="&amp;$B44,국내SCHD형_분배!$C$2:$C$357,"&lt;="&amp;$C44)=0,"",SUMIFS(국내SCHD형_분배!$D$2:$D$357,국내SCHD형_분배!$A$2:$A$357,"489250",국내SCHD형_분배!$C$2:$C$357,"&gt;="&amp;$B44,국내SCHD형_분배!$C$2:$C$357,"&lt;="&amp;$C44))</f>
        <v/>
      </c>
      <c r="H44" s="28">
        <f>IF(COUNTIFS(SCHD_배당!$C$2:$C$90,"&gt;="&amp;$B44,SCHD_배당!$C$2:$C$90,"&lt;="&amp;$C44)=0,"",SUMIFS(SCHD_배당!$G$2:$G$90,SCHD_배당!$C$2:$C$90,"&gt;="&amp;$B44,SCHD_배당!$C$2:$C$90,"&lt;="&amp;$C44))</f>
        <v/>
      </c>
      <c r="I44" s="32">
        <f>IF(H44="","",SUMIFS(SCHD_배당!$N$2:$N$90,SCHD_배당!$C$2:$C$90,"&gt;="&amp;$B44,SCHD_배당!$C$2:$C$90,"&lt;="&amp;$C44))</f>
        <v/>
      </c>
    </row>
  </sheetData>
  <pageMargins left="0.75" right="0.75" top="1" bottom="1" header="0.5" footer="0.5"/>
  <legacyDrawing xmlns:r="http://schemas.openxmlformats.org/officeDocument/2006/relationships" r:id="anysvml"/>
</worksheet>
</file>

<file path=xl/worksheets/sheet8.xml><?xml version="1.0" encoding="utf-8"?>
<worksheet xmlns="http://schemas.openxmlformats.org/spreadsheetml/2006/main">
  <sheetPr>
    <outlinePr summaryBelow="1" summaryRight="1"/>
    <pageSetUpPr/>
  </sheetPr>
  <dimension ref="A1:Q166"/>
  <sheetViews>
    <sheetView workbookViewId="0">
      <selection activeCell="A1" sqref="A1"/>
    </sheetView>
  </sheetViews>
  <sheetFormatPr baseColWidth="8" defaultRowHeight="15"/>
  <cols>
    <col width="6" customWidth="1" min="1" max="1"/>
    <col width="8" customWidth="1" min="2" max="2"/>
    <col width="22" customWidth="1" min="3" max="3"/>
    <col width="13" customWidth="1" min="4" max="4"/>
    <col width="10" customWidth="1" min="5" max="5"/>
    <col width="8" customWidth="1" min="8" max="8"/>
    <col width="9" customWidth="1" min="9" max="9"/>
    <col width="30" customWidth="1" min="10" max="10"/>
    <col width="22" customWidth="1" min="11" max="11"/>
    <col width="18" customWidth="1" min="12" max="12"/>
    <col width="12" customWidth="1" min="13" max="13"/>
    <col width="22" customWidth="1" min="16" max="16"/>
    <col width="12" customWidth="1" min="17" max="17"/>
  </cols>
  <sheetData>
    <row r="1">
      <c r="A1" s="1" t="inlineStr">
        <is>
          <t>SCHD 구성종목</t>
        </is>
      </c>
    </row>
    <row r="2">
      <c r="A2" s="3" t="inlineStr">
        <is>
          <t>기준일</t>
        </is>
      </c>
      <c r="B2" s="49" t="n">
        <v>46315</v>
      </c>
      <c r="C2" s="2" t="inlineStr">
        <is>
          <t>← 이 날 종가로 계산한 비중. 그날 공식 파일을 못 받아 Schwab 공식 보유종목 CSV(2026-10-19)의 보유 주식 수 × 종가로 계산했습니다.</t>
        </is>
      </c>
    </row>
    <row r="4">
      <c r="A4" s="23" t="inlineStr">
        <is>
          <t>순위</t>
        </is>
      </c>
      <c r="B4" s="23" t="inlineStr">
        <is>
          <t>티커</t>
        </is>
      </c>
      <c r="C4" s="23" t="inlineStr">
        <is>
          <t>종목</t>
        </is>
      </c>
      <c r="D4" s="23" t="inlineStr">
        <is>
          <t>섹터</t>
        </is>
      </c>
      <c r="E4" s="23" t="inlineStr">
        <is>
          <t>비중</t>
        </is>
      </c>
      <c r="H4" s="23" t="inlineStr">
        <is>
          <t>티커</t>
        </is>
      </c>
      <c r="I4" s="23" t="inlineStr">
        <is>
          <t>비중</t>
        </is>
      </c>
      <c r="J4" s="23" t="inlineStr">
        <is>
          <t>종목명(영문)</t>
        </is>
      </c>
      <c r="K4" s="23" t="inlineStr">
        <is>
          <t>섹터(GICS)</t>
        </is>
      </c>
      <c r="L4" s="23" t="inlineStr">
        <is>
          <t>한글명</t>
        </is>
      </c>
      <c r="M4" s="23" t="inlineStr">
        <is>
          <t>섹터(한글)</t>
        </is>
      </c>
      <c r="P4" s="34" t="inlineStr">
        <is>
          <t>GICS 섹터</t>
        </is>
      </c>
      <c r="Q4" s="34" t="inlineStr">
        <is>
          <t>한글</t>
        </is>
      </c>
    </row>
    <row r="5">
      <c r="A5" s="35" t="n">
        <v>1</v>
      </c>
      <c r="B5" s="45">
        <f>INDEX($H$5:$H$166,MATCH(E5,$I$5:$I$166,0))</f>
        <v/>
      </c>
      <c r="C5" s="45">
        <f>IF(INDEX($L$5:$L$166,MATCH(E5,$I$5:$I$166,0))="",INDEX($J$5:$J$166,MATCH(E5,$I$5:$I$166,0)),INDEX($L$5:$L$166,MATCH(E5,$I$5:$I$166,0)))</f>
        <v/>
      </c>
      <c r="D5" s="45">
        <f>INDEX($M$5:$M$166,MATCH(E5,$I$5:$I$166,0))</f>
        <v/>
      </c>
      <c r="E5" s="60">
        <f>LARGE($I$5:$I$166,A5)</f>
        <v/>
      </c>
      <c r="H5" s="6" t="inlineStr">
        <is>
          <t>TXN</t>
        </is>
      </c>
      <c r="I5" s="61" t="n">
        <v>0.0437362</v>
      </c>
      <c r="J5" s="6" t="inlineStr">
        <is>
          <t>TEXAS INSTRUMENT</t>
        </is>
      </c>
      <c r="K5" s="6" t="inlineStr">
        <is>
          <t>Information Technology</t>
        </is>
      </c>
      <c r="L5" s="6" t="inlineStr">
        <is>
          <t>텍사스 인스트루먼트</t>
        </is>
      </c>
      <c r="M5" s="7">
        <f>IF(H5="","",IFERROR(VLOOKUP(K5,$P$5:$Q$15,2,FALSE),"현금·선물"))</f>
        <v/>
      </c>
      <c r="P5" s="2" t="inlineStr">
        <is>
          <t>Consumer Staples</t>
        </is>
      </c>
      <c r="Q5" s="2" t="inlineStr">
        <is>
          <t>필수소비재</t>
        </is>
      </c>
    </row>
    <row r="6">
      <c r="A6" s="35" t="n">
        <v>2</v>
      </c>
      <c r="B6" s="45">
        <f>INDEX($H$5:$H$166,MATCH(E6,$I$5:$I$166,0))</f>
        <v/>
      </c>
      <c r="C6" s="45">
        <f>IF(INDEX($L$5:$L$166,MATCH(E6,$I$5:$I$166,0))="",INDEX($J$5:$J$166,MATCH(E6,$I$5:$I$166,0)),INDEX($L$5:$L$166,MATCH(E6,$I$5:$I$166,0)))</f>
        <v/>
      </c>
      <c r="D6" s="45">
        <f>INDEX($M$5:$M$166,MATCH(E6,$I$5:$I$166,0))</f>
        <v/>
      </c>
      <c r="E6" s="60">
        <f>LARGE($I$5:$I$166,A6)</f>
        <v/>
      </c>
      <c r="H6" s="6" t="inlineStr">
        <is>
          <t>PG</t>
        </is>
      </c>
      <c r="I6" s="61" t="n">
        <v>0.04329193</v>
      </c>
      <c r="J6" s="6" t="inlineStr">
        <is>
          <t>PROCTER &amp; GAMBLE</t>
        </is>
      </c>
      <c r="K6" s="6" t="inlineStr">
        <is>
          <t>Consumer Staples</t>
        </is>
      </c>
      <c r="L6" s="6" t="inlineStr">
        <is>
          <t>프록터앤드갬블</t>
        </is>
      </c>
      <c r="M6" s="7">
        <f>IF(H6="","",IFERROR(VLOOKUP(K6,$P$5:$Q$15,2,FALSE),"현금·선물"))</f>
        <v/>
      </c>
      <c r="P6" s="2" t="inlineStr">
        <is>
          <t>Health Care</t>
        </is>
      </c>
      <c r="Q6" s="2" t="inlineStr">
        <is>
          <t>헬스케어</t>
        </is>
      </c>
    </row>
    <row r="7">
      <c r="A7" s="35" t="n">
        <v>3</v>
      </c>
      <c r="B7" s="45">
        <f>INDEX($H$5:$H$166,MATCH(E7,$I$5:$I$166,0))</f>
        <v/>
      </c>
      <c r="C7" s="45">
        <f>IF(INDEX($L$5:$L$166,MATCH(E7,$I$5:$I$166,0))="",INDEX($J$5:$J$166,MATCH(E7,$I$5:$I$166,0)),INDEX($L$5:$L$166,MATCH(E7,$I$5:$I$166,0)))</f>
        <v/>
      </c>
      <c r="D7" s="45">
        <f>INDEX($M$5:$M$166,MATCH(E7,$I$5:$I$166,0))</f>
        <v/>
      </c>
      <c r="E7" s="60">
        <f>LARGE($I$5:$I$166,A7)</f>
        <v/>
      </c>
      <c r="H7" s="6" t="inlineStr">
        <is>
          <t>CVX</t>
        </is>
      </c>
      <c r="I7" s="61" t="n">
        <v>0.04275667</v>
      </c>
      <c r="J7" s="6" t="inlineStr">
        <is>
          <t>CHEVRON</t>
        </is>
      </c>
      <c r="K7" s="6" t="inlineStr">
        <is>
          <t>Energy</t>
        </is>
      </c>
      <c r="L7" s="6" t="inlineStr">
        <is>
          <t>셰브론</t>
        </is>
      </c>
      <c r="M7" s="7">
        <f>IF(H7="","",IFERROR(VLOOKUP(K7,$P$5:$Q$15,2,FALSE),"현금·선물"))</f>
        <v/>
      </c>
      <c r="P7" s="2" t="inlineStr">
        <is>
          <t>Energy</t>
        </is>
      </c>
      <c r="Q7" s="2" t="inlineStr">
        <is>
          <t>에너지</t>
        </is>
      </c>
    </row>
    <row r="8">
      <c r="A8" s="35" t="n">
        <v>4</v>
      </c>
      <c r="B8" s="45">
        <f>INDEX($H$5:$H$166,MATCH(E8,$I$5:$I$166,0))</f>
        <v/>
      </c>
      <c r="C8" s="45">
        <f>IF(INDEX($L$5:$L$166,MATCH(E8,$I$5:$I$166,0))="",INDEX($J$5:$J$166,MATCH(E8,$I$5:$I$166,0)),INDEX($L$5:$L$166,MATCH(E8,$I$5:$I$166,0)))</f>
        <v/>
      </c>
      <c r="D8" s="45">
        <f>INDEX($M$5:$M$166,MATCH(E8,$I$5:$I$166,0))</f>
        <v/>
      </c>
      <c r="E8" s="60">
        <f>LARGE($I$5:$I$166,A8)</f>
        <v/>
      </c>
      <c r="H8" s="6" t="inlineStr">
        <is>
          <t>COP</t>
        </is>
      </c>
      <c r="I8" s="61" t="n">
        <v>0.04262202</v>
      </c>
      <c r="J8" s="6" t="inlineStr">
        <is>
          <t>CONOCOPHILLIPS</t>
        </is>
      </c>
      <c r="K8" s="6" t="inlineStr">
        <is>
          <t>Energy</t>
        </is>
      </c>
      <c r="L8" s="6" t="inlineStr">
        <is>
          <t>코노코필립스</t>
        </is>
      </c>
      <c r="M8" s="7">
        <f>IF(H8="","",IFERROR(VLOOKUP(K8,$P$5:$Q$15,2,FALSE),"현금·선물"))</f>
        <v/>
      </c>
      <c r="P8" s="2" t="inlineStr">
        <is>
          <t>Information Technology</t>
        </is>
      </c>
      <c r="Q8" s="2" t="inlineStr">
        <is>
          <t>정보기술</t>
        </is>
      </c>
    </row>
    <row r="9">
      <c r="A9" s="35" t="n">
        <v>5</v>
      </c>
      <c r="B9" s="45">
        <f>INDEX($H$5:$H$166,MATCH(E9,$I$5:$I$166,0))</f>
        <v/>
      </c>
      <c r="C9" s="45">
        <f>IF(INDEX($L$5:$L$166,MATCH(E9,$I$5:$I$166,0))="",INDEX($J$5:$J$166,MATCH(E9,$I$5:$I$166,0)),INDEX($L$5:$L$166,MATCH(E9,$I$5:$I$166,0)))</f>
        <v/>
      </c>
      <c r="D9" s="45">
        <f>INDEX($M$5:$M$166,MATCH(E9,$I$5:$I$166,0))</f>
        <v/>
      </c>
      <c r="E9" s="60">
        <f>LARGE($I$5:$I$166,A9)</f>
        <v/>
      </c>
      <c r="H9" s="6" t="inlineStr">
        <is>
          <t>KO</t>
        </is>
      </c>
      <c r="I9" s="61" t="n">
        <v>0.04250498</v>
      </c>
      <c r="J9" s="6" t="inlineStr">
        <is>
          <t>COCA-COLA</t>
        </is>
      </c>
      <c r="K9" s="6" t="inlineStr">
        <is>
          <t>Consumer Staples</t>
        </is>
      </c>
      <c r="L9" s="6" t="inlineStr">
        <is>
          <t>코카콜라</t>
        </is>
      </c>
      <c r="M9" s="7">
        <f>IF(H9="","",IFERROR(VLOOKUP(K9,$P$5:$Q$15,2,FALSE),"현금·선물"))</f>
        <v/>
      </c>
      <c r="P9" s="2" t="inlineStr">
        <is>
          <t>Industrials</t>
        </is>
      </c>
      <c r="Q9" s="2" t="inlineStr">
        <is>
          <t>산업재</t>
        </is>
      </c>
    </row>
    <row r="10">
      <c r="A10" s="35" t="n">
        <v>6</v>
      </c>
      <c r="B10" s="45">
        <f>INDEX($H$5:$H$166,MATCH(E10,$I$5:$I$166,0))</f>
        <v/>
      </c>
      <c r="C10" s="45">
        <f>IF(INDEX($L$5:$L$166,MATCH(E10,$I$5:$I$166,0))="",INDEX($J$5:$J$166,MATCH(E10,$I$5:$I$166,0)),INDEX($L$5:$L$166,MATCH(E10,$I$5:$I$166,0)))</f>
        <v/>
      </c>
      <c r="D10" s="45">
        <f>INDEX($M$5:$M$166,MATCH(E10,$I$5:$I$166,0))</f>
        <v/>
      </c>
      <c r="E10" s="60">
        <f>LARGE($I$5:$I$166,A10)</f>
        <v/>
      </c>
      <c r="H10" s="6" t="inlineStr">
        <is>
          <t>UNH</t>
        </is>
      </c>
      <c r="I10" s="61" t="n">
        <v>0.04208503</v>
      </c>
      <c r="J10" s="6" t="inlineStr">
        <is>
          <t>UNITEDHEALTH GROUP</t>
        </is>
      </c>
      <c r="K10" s="6" t="inlineStr">
        <is>
          <t>Health Care</t>
        </is>
      </c>
      <c r="L10" s="6" t="inlineStr">
        <is>
          <t>유나이티드헬스</t>
        </is>
      </c>
      <c r="M10" s="7">
        <f>IF(H10="","",IFERROR(VLOOKUP(K10,$P$5:$Q$15,2,FALSE),"현금·선물"))</f>
        <v/>
      </c>
      <c r="P10" s="2" t="inlineStr">
        <is>
          <t>Financials</t>
        </is>
      </c>
      <c r="Q10" s="2" t="inlineStr">
        <is>
          <t>금융</t>
        </is>
      </c>
    </row>
    <row r="11">
      <c r="A11" s="35" t="n">
        <v>7</v>
      </c>
      <c r="B11" s="45">
        <f>INDEX($H$5:$H$166,MATCH(E11,$I$5:$I$166,0))</f>
        <v/>
      </c>
      <c r="C11" s="45">
        <f>IF(INDEX($L$5:$L$166,MATCH(E11,$I$5:$I$166,0))="",INDEX($J$5:$J$166,MATCH(E11,$I$5:$I$166,0)),INDEX($L$5:$L$166,MATCH(E11,$I$5:$I$166,0)))</f>
        <v/>
      </c>
      <c r="D11" s="45">
        <f>INDEX($M$5:$M$166,MATCH(E11,$I$5:$I$166,0))</f>
        <v/>
      </c>
      <c r="E11" s="60">
        <f>LARGE($I$5:$I$166,A11)</f>
        <v/>
      </c>
      <c r="H11" s="6" t="inlineStr">
        <is>
          <t>QCOM</t>
        </is>
      </c>
      <c r="I11" s="61" t="n">
        <v>0.04147538</v>
      </c>
      <c r="J11" s="6" t="inlineStr">
        <is>
          <t>QUALCOMM</t>
        </is>
      </c>
      <c r="K11" s="6" t="inlineStr">
        <is>
          <t>Information Technology</t>
        </is>
      </c>
      <c r="L11" s="6" t="inlineStr">
        <is>
          <t>퀄컴</t>
        </is>
      </c>
      <c r="M11" s="7">
        <f>IF(H11="","",IFERROR(VLOOKUP(K11,$P$5:$Q$15,2,FALSE),"현금·선물"))</f>
        <v/>
      </c>
      <c r="P11" s="2" t="inlineStr">
        <is>
          <t>Consumer Discretionary</t>
        </is>
      </c>
      <c r="Q11" s="2" t="inlineStr">
        <is>
          <t>경기소비재</t>
        </is>
      </c>
    </row>
    <row r="12">
      <c r="A12" s="35" t="n">
        <v>8</v>
      </c>
      <c r="B12" s="45">
        <f>INDEX($H$5:$H$166,MATCH(E12,$I$5:$I$166,0))</f>
        <v/>
      </c>
      <c r="C12" s="45">
        <f>IF(INDEX($L$5:$L$166,MATCH(E12,$I$5:$I$166,0))="",INDEX($J$5:$J$166,MATCH(E12,$I$5:$I$166,0)),INDEX($L$5:$L$166,MATCH(E12,$I$5:$I$166,0)))</f>
        <v/>
      </c>
      <c r="D12" s="45">
        <f>INDEX($M$5:$M$166,MATCH(E12,$I$5:$I$166,0))</f>
        <v/>
      </c>
      <c r="E12" s="60">
        <f>LARGE($I$5:$I$166,A12)</f>
        <v/>
      </c>
      <c r="H12" s="6" t="inlineStr">
        <is>
          <t>AMGN</t>
        </is>
      </c>
      <c r="I12" s="61" t="n">
        <v>0.03976414</v>
      </c>
      <c r="J12" s="6" t="inlineStr">
        <is>
          <t>AMGEN INC</t>
        </is>
      </c>
      <c r="K12" s="6" t="inlineStr">
        <is>
          <t>Health Care</t>
        </is>
      </c>
      <c r="L12" s="6" t="inlineStr">
        <is>
          <t>암젠</t>
        </is>
      </c>
      <c r="M12" s="7">
        <f>IF(H12="","",IFERROR(VLOOKUP(K12,$P$5:$Q$15,2,FALSE),"현금·선물"))</f>
        <v/>
      </c>
      <c r="P12" s="2" t="inlineStr">
        <is>
          <t>Communication Services</t>
        </is>
      </c>
      <c r="Q12" s="2" t="inlineStr">
        <is>
          <t>커뮤니케이션</t>
        </is>
      </c>
    </row>
    <row r="13">
      <c r="A13" s="35" t="n">
        <v>9</v>
      </c>
      <c r="B13" s="45">
        <f>INDEX($H$5:$H$166,MATCH(E13,$I$5:$I$166,0))</f>
        <v/>
      </c>
      <c r="C13" s="45">
        <f>IF(INDEX($L$5:$L$166,MATCH(E13,$I$5:$I$166,0))="",INDEX($J$5:$J$166,MATCH(E13,$I$5:$I$166,0)),INDEX($L$5:$L$166,MATCH(E13,$I$5:$I$166,0)))</f>
        <v/>
      </c>
      <c r="D13" s="45">
        <f>INDEX($M$5:$M$166,MATCH(E13,$I$5:$I$166,0))</f>
        <v/>
      </c>
      <c r="E13" s="60">
        <f>LARGE($I$5:$I$166,A13)</f>
        <v/>
      </c>
      <c r="H13" s="6" t="inlineStr">
        <is>
          <t>HD</t>
        </is>
      </c>
      <c r="I13" s="61" t="n">
        <v>0.03968929</v>
      </c>
      <c r="J13" s="6" t="inlineStr">
        <is>
          <t>HOME DEPOT</t>
        </is>
      </c>
      <c r="K13" s="6" t="inlineStr">
        <is>
          <t>Consumer Discretionary</t>
        </is>
      </c>
      <c r="L13" s="6" t="inlineStr">
        <is>
          <t>홈디포</t>
        </is>
      </c>
      <c r="M13" s="7">
        <f>IF(H13="","",IFERROR(VLOOKUP(K13,$P$5:$Q$15,2,FALSE),"현금·선물"))</f>
        <v/>
      </c>
      <c r="P13" s="2" t="inlineStr">
        <is>
          <t>Utilities</t>
        </is>
      </c>
      <c r="Q13" s="2" t="inlineStr">
        <is>
          <t>유틸리티</t>
        </is>
      </c>
    </row>
    <row r="14">
      <c r="A14" s="35" t="n">
        <v>10</v>
      </c>
      <c r="B14" s="45">
        <f>INDEX($H$5:$H$166,MATCH(E14,$I$5:$I$166,0))</f>
        <v/>
      </c>
      <c r="C14" s="45">
        <f>IF(INDEX($L$5:$L$166,MATCH(E14,$I$5:$I$166,0))="",INDEX($J$5:$J$166,MATCH(E14,$I$5:$I$166,0)),INDEX($L$5:$L$166,MATCH(E14,$I$5:$I$166,0)))</f>
        <v/>
      </c>
      <c r="D14" s="45">
        <f>INDEX($M$5:$M$166,MATCH(E14,$I$5:$I$166,0))</f>
        <v/>
      </c>
      <c r="E14" s="60">
        <f>LARGE($I$5:$I$166,A14)</f>
        <v/>
      </c>
      <c r="H14" s="6" t="inlineStr">
        <is>
          <t>MRK</t>
        </is>
      </c>
      <c r="I14" s="61" t="n">
        <v>0.03923437</v>
      </c>
      <c r="J14" s="6" t="inlineStr">
        <is>
          <t>MERCK &amp; CO INC</t>
        </is>
      </c>
      <c r="K14" s="6" t="inlineStr">
        <is>
          <t>Health Care</t>
        </is>
      </c>
      <c r="L14" s="6" t="inlineStr">
        <is>
          <t>머크</t>
        </is>
      </c>
      <c r="M14" s="7">
        <f>IF(H14="","",IFERROR(VLOOKUP(K14,$P$5:$Q$15,2,FALSE),"현금·선물"))</f>
        <v/>
      </c>
      <c r="P14" s="2" t="inlineStr">
        <is>
          <t>Real Estate</t>
        </is>
      </c>
      <c r="Q14" s="2" t="inlineStr">
        <is>
          <t>부동산</t>
        </is>
      </c>
    </row>
    <row r="15">
      <c r="C15" s="4" t="inlineStr">
        <is>
          <t>기타 (나머지 종목)</t>
        </is>
      </c>
      <c r="E15" s="62">
        <f>SUM($I$5:$I$166)-SUM(E5:E14)</f>
        <v/>
      </c>
      <c r="H15" s="6" t="inlineStr">
        <is>
          <t>PEP</t>
        </is>
      </c>
      <c r="I15" s="61" t="n">
        <v>0.03826222</v>
      </c>
      <c r="J15" s="6" t="inlineStr">
        <is>
          <t>PEPSICO</t>
        </is>
      </c>
      <c r="K15" s="6" t="inlineStr">
        <is>
          <t>Consumer Staples</t>
        </is>
      </c>
      <c r="L15" s="6" t="inlineStr">
        <is>
          <t>펩시코</t>
        </is>
      </c>
      <c r="M15" s="7">
        <f>IF(H15="","",IFERROR(VLOOKUP(K15,$P$5:$Q$15,2,FALSE),"현금·선물"))</f>
        <v/>
      </c>
      <c r="P15" s="2" t="inlineStr">
        <is>
          <t>Materials</t>
        </is>
      </c>
      <c r="Q15" s="2" t="inlineStr">
        <is>
          <t>소재</t>
        </is>
      </c>
    </row>
    <row r="16">
      <c r="C16" s="3" t="inlineStr">
        <is>
          <t>합계</t>
        </is>
      </c>
      <c r="E16" s="63">
        <f>SUM(E5:E15)</f>
        <v/>
      </c>
      <c r="H16" s="6" t="inlineStr">
        <is>
          <t>ABT</t>
        </is>
      </c>
      <c r="I16" s="61" t="n">
        <v>0.03720558</v>
      </c>
      <c r="J16" s="6" t="inlineStr">
        <is>
          <t>ABBOTT LABORATORIES</t>
        </is>
      </c>
      <c r="K16" s="6" t="inlineStr">
        <is>
          <t>Health Care</t>
        </is>
      </c>
      <c r="L16" s="6" t="inlineStr">
        <is>
          <t>애보트</t>
        </is>
      </c>
      <c r="M16" s="7">
        <f>IF(H16="","",IFERROR(VLOOKUP(K16,$P$5:$Q$15,2,FALSE),"현금·선물"))</f>
        <v/>
      </c>
    </row>
    <row r="17">
      <c r="C17" s="4" t="inlineStr">
        <is>
          <t>TOP10 합계</t>
        </is>
      </c>
      <c r="E17" s="62">
        <f>SUM(E5:E14)</f>
        <v/>
      </c>
      <c r="H17" s="6" t="inlineStr">
        <is>
          <t>VZ</t>
        </is>
      </c>
      <c r="I17" s="61" t="n">
        <v>0.03558074</v>
      </c>
      <c r="J17" s="6" t="inlineStr">
        <is>
          <t>VERIZON COMMUNICATIONS INC</t>
        </is>
      </c>
      <c r="K17" s="6" t="inlineStr">
        <is>
          <t>Communication Services</t>
        </is>
      </c>
      <c r="L17" s="6" t="inlineStr">
        <is>
          <t>버라이즌</t>
        </is>
      </c>
      <c r="M17" s="7">
        <f>IF(H17="","",IFERROR(VLOOKUP(K17,$P$5:$Q$15,2,FALSE),"현금·선물"))</f>
        <v/>
      </c>
    </row>
    <row r="18">
      <c r="C18" s="4" t="inlineStr">
        <is>
          <t>보유 종목 수(현금·선물 제외)</t>
        </is>
      </c>
      <c r="E18" s="64">
        <f>SUMPRODUCT(($H$5:$H$166&lt;&gt;"")*($M$5:$M$166&lt;&gt;"현금·선물"))</f>
        <v/>
      </c>
      <c r="H18" s="6" t="inlineStr">
        <is>
          <t>ACN</t>
        </is>
      </c>
      <c r="I18" s="61" t="n">
        <v>0.03557055</v>
      </c>
      <c r="J18" s="6" t="inlineStr">
        <is>
          <t>ACCENTURE PLC CLASS A</t>
        </is>
      </c>
      <c r="K18" s="6" t="inlineStr">
        <is>
          <t>Information Technology</t>
        </is>
      </c>
      <c r="L18" s="6" t="inlineStr">
        <is>
          <t>액센츄어</t>
        </is>
      </c>
      <c r="M18" s="7">
        <f>IF(H18="","",IFERROR(VLOOKUP(K18,$P$5:$Q$15,2,FALSE),"현금·선물"))</f>
        <v/>
      </c>
    </row>
    <row r="19">
      <c r="H19" s="6" t="inlineStr">
        <is>
          <t>BMY</t>
        </is>
      </c>
      <c r="I19" s="61" t="n">
        <v>0.03062798</v>
      </c>
      <c r="J19" s="6" t="inlineStr">
        <is>
          <t>BRISTOL MYERS SQUIBB</t>
        </is>
      </c>
      <c r="K19" s="6" t="inlineStr">
        <is>
          <t>Health Care</t>
        </is>
      </c>
      <c r="L19" s="6" t="inlineStr">
        <is>
          <t>브리스톨마이어스스퀴브</t>
        </is>
      </c>
      <c r="M19" s="7">
        <f>IF(H19="","",IFERROR(VLOOKUP(K19,$P$5:$Q$15,2,FALSE),"현금·선물"))</f>
        <v/>
      </c>
    </row>
    <row r="20">
      <c r="A20" s="3" t="inlineStr">
        <is>
          <t>섹터 비중</t>
        </is>
      </c>
      <c r="H20" s="6" t="inlineStr">
        <is>
          <t>MO</t>
        </is>
      </c>
      <c r="I20" s="61" t="n">
        <v>0.03029613</v>
      </c>
      <c r="J20" s="6" t="inlineStr">
        <is>
          <t>ALTRIA GROUP INC</t>
        </is>
      </c>
      <c r="K20" s="6" t="inlineStr">
        <is>
          <t>Consumer Staples</t>
        </is>
      </c>
      <c r="L20" s="6" t="inlineStr">
        <is>
          <t>알트리아</t>
        </is>
      </c>
      <c r="M20" s="7">
        <f>IF(H20="","",IFERROR(VLOOKUP(K20,$P$5:$Q$15,2,FALSE),"현금·선물"))</f>
        <v/>
      </c>
    </row>
    <row r="21">
      <c r="C21" s="23" t="inlineStr">
        <is>
          <t>섹터</t>
        </is>
      </c>
      <c r="E21" s="23" t="inlineStr">
        <is>
          <t>비중</t>
        </is>
      </c>
      <c r="H21" s="6" t="inlineStr">
        <is>
          <t>ADP</t>
        </is>
      </c>
      <c r="I21" s="61" t="n">
        <v>0.02827079</v>
      </c>
      <c r="J21" s="6" t="inlineStr">
        <is>
          <t>AUTOMATIC DATA PROCESSING INC</t>
        </is>
      </c>
      <c r="K21" s="6" t="inlineStr">
        <is>
          <t>Industrials</t>
        </is>
      </c>
      <c r="L21" s="6" t="inlineStr">
        <is>
          <t>ADP</t>
        </is>
      </c>
      <c r="M21" s="7">
        <f>IF(H21="","",IFERROR(VLOOKUP(K21,$P$5:$Q$15,2,FALSE),"현금·선물"))</f>
        <v/>
      </c>
    </row>
    <row r="22">
      <c r="C22" s="12" t="inlineStr">
        <is>
          <t>필수소비재</t>
        </is>
      </c>
      <c r="E22" s="60">
        <f>SUMIFS($I$5:$I$166,$M$5:$M$166,C22)</f>
        <v/>
      </c>
      <c r="H22" s="6" t="inlineStr">
        <is>
          <t>LMT</t>
        </is>
      </c>
      <c r="I22" s="61" t="n">
        <v>0.02708957</v>
      </c>
      <c r="J22" s="6" t="inlineStr">
        <is>
          <t>LOCKHEED MARTIN CORP</t>
        </is>
      </c>
      <c r="K22" s="6" t="inlineStr">
        <is>
          <t>Industrials</t>
        </is>
      </c>
      <c r="L22" s="6" t="inlineStr">
        <is>
          <t>록히드마틴</t>
        </is>
      </c>
      <c r="M22" s="7">
        <f>IF(H22="","",IFERROR(VLOOKUP(K22,$P$5:$Q$15,2,FALSE),"현금·선물"))</f>
        <v/>
      </c>
    </row>
    <row r="23">
      <c r="C23" s="12" t="inlineStr">
        <is>
          <t>헬스케어</t>
        </is>
      </c>
      <c r="E23" s="60">
        <f>SUMIFS($I$5:$I$166,$M$5:$M$166,C23)</f>
        <v/>
      </c>
      <c r="H23" s="6" t="inlineStr">
        <is>
          <t>EOG</t>
        </is>
      </c>
      <c r="I23" s="61" t="n">
        <v>0.02013451</v>
      </c>
      <c r="J23" s="6" t="inlineStr">
        <is>
          <t>EOG RESOURCES</t>
        </is>
      </c>
      <c r="K23" s="6" t="inlineStr">
        <is>
          <t>Energy</t>
        </is>
      </c>
      <c r="L23" s="6" t="inlineStr">
        <is>
          <t>EOG 리소시스</t>
        </is>
      </c>
      <c r="M23" s="7">
        <f>IF(H23="","",IFERROR(VLOOKUP(K23,$P$5:$Q$15,2,FALSE),"현금·선물"))</f>
        <v/>
      </c>
    </row>
    <row r="24">
      <c r="C24" s="12" t="inlineStr">
        <is>
          <t>에너지</t>
        </is>
      </c>
      <c r="E24" s="60">
        <f>SUMIFS($I$5:$I$166,$M$5:$M$166,C24)</f>
        <v/>
      </c>
      <c r="H24" s="6" t="inlineStr">
        <is>
          <t>BX</t>
        </is>
      </c>
      <c r="I24" s="61" t="n">
        <v>0.02013349</v>
      </c>
      <c r="J24" s="6" t="inlineStr">
        <is>
          <t>BLACKSTONE</t>
        </is>
      </c>
      <c r="K24" s="6" t="inlineStr">
        <is>
          <t>Financials</t>
        </is>
      </c>
      <c r="L24" s="6" t="inlineStr">
        <is>
          <t>블랙스톤</t>
        </is>
      </c>
      <c r="M24" s="7">
        <f>IF(H24="","",IFERROR(VLOOKUP(K24,$P$5:$Q$15,2,FALSE),"현금·선물"))</f>
        <v/>
      </c>
    </row>
    <row r="25">
      <c r="C25" s="12" t="inlineStr">
        <is>
          <t>정보기술</t>
        </is>
      </c>
      <c r="E25" s="60">
        <f>SUMIFS($I$5:$I$166,$M$5:$M$166,C25)</f>
        <v/>
      </c>
      <c r="H25" s="6" t="inlineStr">
        <is>
          <t>CMCSA</t>
        </is>
      </c>
      <c r="I25" s="61" t="n">
        <v>0.01923721</v>
      </c>
      <c r="J25" s="6" t="inlineStr">
        <is>
          <t>COMCAST CLASS A</t>
        </is>
      </c>
      <c r="K25" s="6" t="inlineStr">
        <is>
          <t>Communication Services</t>
        </is>
      </c>
      <c r="L25" s="6" t="inlineStr">
        <is>
          <t>컴캐스트</t>
        </is>
      </c>
      <c r="M25" s="7">
        <f>IF(H25="","",IFERROR(VLOOKUP(K25,$P$5:$Q$15,2,FALSE),"현금·선물"))</f>
        <v/>
      </c>
    </row>
    <row r="26">
      <c r="C26" s="12" t="inlineStr">
        <is>
          <t>산업재</t>
        </is>
      </c>
      <c r="E26" s="60">
        <f>SUMIFS($I$5:$I$166,$M$5:$M$166,C26)</f>
        <v/>
      </c>
      <c r="H26" s="6" t="inlineStr">
        <is>
          <t>SLB</t>
        </is>
      </c>
      <c r="I26" s="61" t="n">
        <v>0.01803174</v>
      </c>
      <c r="J26" s="6" t="inlineStr">
        <is>
          <t>SLB</t>
        </is>
      </c>
      <c r="K26" s="6" t="inlineStr">
        <is>
          <t>Energy</t>
        </is>
      </c>
      <c r="L26" s="6" t="inlineStr">
        <is>
          <t>SLB</t>
        </is>
      </c>
      <c r="M26" s="7">
        <f>IF(H26="","",IFERROR(VLOOKUP(K26,$P$5:$Q$15,2,FALSE),"현금·선물"))</f>
        <v/>
      </c>
    </row>
    <row r="27">
      <c r="C27" s="12" t="inlineStr">
        <is>
          <t>금융</t>
        </is>
      </c>
      <c r="E27" s="60">
        <f>SUMIFS($I$5:$I$166,$M$5:$M$166,C27)</f>
        <v/>
      </c>
      <c r="H27" s="6" t="inlineStr">
        <is>
          <t>UPS</t>
        </is>
      </c>
      <c r="I27" s="61" t="n">
        <v>0.01794622</v>
      </c>
      <c r="J27" s="6" t="inlineStr">
        <is>
          <t>UNITED PARCEL SERVICE INC CLASS B</t>
        </is>
      </c>
      <c r="K27" s="6" t="inlineStr">
        <is>
          <t>Industrials</t>
        </is>
      </c>
      <c r="L27" s="6" t="inlineStr">
        <is>
          <t>UPS</t>
        </is>
      </c>
      <c r="M27" s="7">
        <f>IF(H27="","",IFERROR(VLOOKUP(K27,$P$5:$Q$15,2,FALSE),"현금·선물"))</f>
        <v/>
      </c>
    </row>
    <row r="28">
      <c r="C28" s="12" t="inlineStr">
        <is>
          <t>경기소비재</t>
        </is>
      </c>
      <c r="E28" s="60">
        <f>SUMIFS($I$5:$I$166,$M$5:$M$166,C28)</f>
        <v/>
      </c>
      <c r="H28" s="6" t="inlineStr">
        <is>
          <t>TGT</t>
        </is>
      </c>
      <c r="I28" s="61" t="n">
        <v>0.01700291</v>
      </c>
      <c r="J28" s="6" t="inlineStr">
        <is>
          <t>TARGET CORP</t>
        </is>
      </c>
      <c r="K28" s="6" t="inlineStr">
        <is>
          <t>Consumer Staples</t>
        </is>
      </c>
      <c r="L28" s="6" t="inlineStr">
        <is>
          <t>타깃</t>
        </is>
      </c>
      <c r="M28" s="7">
        <f>IF(H28="","",IFERROR(VLOOKUP(K28,$P$5:$Q$15,2,FALSE),"현금·선물"))</f>
        <v/>
      </c>
    </row>
    <row r="29">
      <c r="C29" s="12" t="inlineStr">
        <is>
          <t>커뮤니케이션</t>
        </is>
      </c>
      <c r="E29" s="60">
        <f>SUMIFS($I$5:$I$166,$M$5:$M$166,C29)</f>
        <v/>
      </c>
      <c r="H29" s="6" t="inlineStr">
        <is>
          <t>FAST</t>
        </is>
      </c>
      <c r="I29" s="61" t="n">
        <v>0.01440745</v>
      </c>
      <c r="J29" s="6" t="inlineStr">
        <is>
          <t>FASTENAL</t>
        </is>
      </c>
      <c r="K29" s="6" t="inlineStr">
        <is>
          <t>Industrials</t>
        </is>
      </c>
      <c r="L29" s="6" t="inlineStr">
        <is>
          <t>패스널</t>
        </is>
      </c>
      <c r="M29" s="7">
        <f>IF(H29="","",IFERROR(VLOOKUP(K29,$P$5:$Q$15,2,FALSE),"현금·선물"))</f>
        <v/>
      </c>
    </row>
    <row r="30">
      <c r="C30" s="12" t="inlineStr">
        <is>
          <t>유틸리티</t>
        </is>
      </c>
      <c r="E30" s="60">
        <f>SUMIFS($I$5:$I$166,$M$5:$M$166,C30)</f>
        <v/>
      </c>
      <c r="H30" s="6" t="inlineStr">
        <is>
          <t>OKE</t>
        </is>
      </c>
      <c r="I30" s="61" t="n">
        <v>0.01422793</v>
      </c>
      <c r="J30" s="6" t="inlineStr">
        <is>
          <t>ONEOK</t>
        </is>
      </c>
      <c r="K30" s="6" t="inlineStr">
        <is>
          <t>Energy</t>
        </is>
      </c>
      <c r="L30" s="6" t="inlineStr"/>
      <c r="M30" s="7">
        <f>IF(H30="","",IFERROR(VLOOKUP(K30,$P$5:$Q$15,2,FALSE),"현금·선물"))</f>
        <v/>
      </c>
    </row>
    <row r="31">
      <c r="C31" s="12" t="inlineStr">
        <is>
          <t>현금·선물</t>
        </is>
      </c>
      <c r="E31" s="60">
        <f>SUMIFS($I$5:$I$166,$M$5:$M$166,C31)</f>
        <v/>
      </c>
      <c r="H31" s="6" t="inlineStr">
        <is>
          <t>DVN</t>
        </is>
      </c>
      <c r="I31" s="61" t="n">
        <v>0.01347148</v>
      </c>
      <c r="J31" s="6" t="inlineStr">
        <is>
          <t>DEVON ENERGY</t>
        </is>
      </c>
      <c r="K31" s="6" t="inlineStr">
        <is>
          <t>Energy</t>
        </is>
      </c>
      <c r="L31" s="6" t="inlineStr"/>
      <c r="M31" s="7">
        <f>IF(H31="","",IFERROR(VLOOKUP(K31,$P$5:$Q$15,2,FALSE),"현금·선물"))</f>
        <v/>
      </c>
    </row>
    <row r="32">
      <c r="H32" s="6" t="inlineStr">
        <is>
          <t>F</t>
        </is>
      </c>
      <c r="I32" s="61" t="n">
        <v>0.01156825</v>
      </c>
      <c r="J32" s="6" t="inlineStr">
        <is>
          <t>FORD MOTOR</t>
        </is>
      </c>
      <c r="K32" s="6" t="inlineStr">
        <is>
          <t>Consumer Discretionary</t>
        </is>
      </c>
      <c r="L32" s="6" t="inlineStr"/>
      <c r="M32" s="7">
        <f>IF(H32="","",IFERROR(VLOOKUP(K32,$P$5:$Q$15,2,FALSE),"현금·선물"))</f>
        <v/>
      </c>
    </row>
    <row r="33">
      <c r="A33" s="2" t="inlineStr">
        <is>
          <t>출처: Schwab Asset Management, SCHD 보유종목 전체 목록(Export All Holdings). 비중은 순자산 대비 %. 종목 정보는 투자 권유가 아닙니다.</t>
        </is>
      </c>
      <c r="H33" s="6" t="inlineStr">
        <is>
          <t>FITB</t>
        </is>
      </c>
      <c r="I33" s="61" t="n">
        <v>0.01155408</v>
      </c>
      <c r="J33" s="6" t="inlineStr">
        <is>
          <t>FIFTH THIRD BANCORP</t>
        </is>
      </c>
      <c r="K33" s="6" t="inlineStr">
        <is>
          <t>Financials</t>
        </is>
      </c>
      <c r="L33" s="6" t="inlineStr"/>
      <c r="M33" s="7">
        <f>IF(H33="","",IFERROR(VLOOKUP(K33,$P$5:$Q$15,2,FALSE),"현금·선물"))</f>
        <v/>
      </c>
    </row>
    <row r="34">
      <c r="H34" s="6" t="inlineStr">
        <is>
          <t>ADM</t>
        </is>
      </c>
      <c r="I34" s="61" t="n">
        <v>0.009426520000000001</v>
      </c>
      <c r="J34" s="6" t="inlineStr">
        <is>
          <t>ARCHER DANIELS MIDLAND</t>
        </is>
      </c>
      <c r="K34" s="6" t="inlineStr">
        <is>
          <t>Consumer Staples</t>
        </is>
      </c>
      <c r="L34" s="6" t="inlineStr"/>
      <c r="M34" s="7">
        <f>IF(H34="","",IFERROR(VLOOKUP(K34,$P$5:$Q$15,2,FALSE),"현금·선물"))</f>
        <v/>
      </c>
    </row>
    <row r="35">
      <c r="H35" s="6" t="inlineStr">
        <is>
          <t>PAYX</t>
        </is>
      </c>
      <c r="I35" s="61" t="n">
        <v>0.00876353</v>
      </c>
      <c r="J35" s="6" t="inlineStr">
        <is>
          <t>PAYCHEX</t>
        </is>
      </c>
      <c r="K35" s="6" t="inlineStr">
        <is>
          <t>Industrials</t>
        </is>
      </c>
      <c r="L35" s="6" t="inlineStr"/>
      <c r="M35" s="7">
        <f>IF(H35="","",IFERROR(VLOOKUP(K35,$P$5:$Q$15,2,FALSE),"현금·선물"))</f>
        <v/>
      </c>
    </row>
    <row r="36">
      <c r="H36" s="6" t="inlineStr">
        <is>
          <t>KMB</t>
        </is>
      </c>
      <c r="I36" s="61" t="n">
        <v>0.008757869999999999</v>
      </c>
      <c r="J36" s="6" t="inlineStr">
        <is>
          <t>KIMBERLY CLARK</t>
        </is>
      </c>
      <c r="K36" s="6" t="inlineStr">
        <is>
          <t>Consumer Staples</t>
        </is>
      </c>
      <c r="L36" s="6" t="inlineStr"/>
      <c r="M36" s="7">
        <f>IF(H36="","",IFERROR(VLOOKUP(K36,$P$5:$Q$15,2,FALSE),"현금·선물"))</f>
        <v/>
      </c>
    </row>
    <row r="37">
      <c r="H37" s="6" t="inlineStr">
        <is>
          <t>CINF</t>
        </is>
      </c>
      <c r="I37" s="61" t="n">
        <v>0.00641953</v>
      </c>
      <c r="J37" s="6" t="inlineStr">
        <is>
          <t>CINCINNATI FINANCIAL</t>
        </is>
      </c>
      <c r="K37" s="6" t="inlineStr">
        <is>
          <t>Financials</t>
        </is>
      </c>
      <c r="L37" s="6" t="inlineStr"/>
      <c r="M37" s="7">
        <f>IF(H37="","",IFERROR(VLOOKUP(K37,$P$5:$Q$15,2,FALSE),"현금·선물"))</f>
        <v/>
      </c>
    </row>
    <row r="38">
      <c r="H38" s="6" t="inlineStr">
        <is>
          <t>ARES</t>
        </is>
      </c>
      <c r="I38" s="61" t="n">
        <v>0.006331</v>
      </c>
      <c r="J38" s="6" t="inlineStr">
        <is>
          <t>ARES MANAGEMENT CLASS A</t>
        </is>
      </c>
      <c r="K38" s="6" t="inlineStr">
        <is>
          <t>Financials</t>
        </is>
      </c>
      <c r="L38" s="6" t="inlineStr"/>
      <c r="M38" s="7">
        <f>IF(H38="","",IFERROR(VLOOKUP(K38,$P$5:$Q$15,2,FALSE),"현금·선물"))</f>
        <v/>
      </c>
    </row>
    <row r="39">
      <c r="H39" s="6" t="inlineStr">
        <is>
          <t>HSY</t>
        </is>
      </c>
      <c r="I39" s="61" t="n">
        <v>0.00603122</v>
      </c>
      <c r="J39" s="6" t="inlineStr">
        <is>
          <t>HERSHEY FOODS</t>
        </is>
      </c>
      <c r="K39" s="6" t="inlineStr">
        <is>
          <t>Consumer Staples</t>
        </is>
      </c>
      <c r="L39" s="6" t="inlineStr"/>
      <c r="M39" s="7">
        <f>IF(H39="","",IFERROR(VLOOKUP(K39,$P$5:$Q$15,2,FALSE),"현금·선물"))</f>
        <v/>
      </c>
    </row>
    <row r="40">
      <c r="H40" s="6" t="inlineStr">
        <is>
          <t>DRI</t>
        </is>
      </c>
      <c r="I40" s="61" t="n">
        <v>0.0060163</v>
      </c>
      <c r="J40" s="6" t="inlineStr">
        <is>
          <t>DARDEN RESTAURANTS INC</t>
        </is>
      </c>
      <c r="K40" s="6" t="inlineStr">
        <is>
          <t>Consumer Discretionary</t>
        </is>
      </c>
      <c r="L40" s="6" t="inlineStr"/>
      <c r="M40" s="7">
        <f>IF(H40="","",IFERROR(VLOOKUP(K40,$P$5:$Q$15,2,FALSE),"현금·선물"))</f>
        <v/>
      </c>
    </row>
    <row r="41">
      <c r="H41" s="6" t="inlineStr">
        <is>
          <t>RF</t>
        </is>
      </c>
      <c r="I41" s="61" t="n">
        <v>0.00576763</v>
      </c>
      <c r="J41" s="6" t="inlineStr">
        <is>
          <t>REGIONS FINANCIAL</t>
        </is>
      </c>
      <c r="K41" s="6" t="inlineStr">
        <is>
          <t>Financials</t>
        </is>
      </c>
      <c r="L41" s="6" t="inlineStr"/>
      <c r="M41" s="7">
        <f>IF(H41="","",IFERROR(VLOOKUP(K41,$P$5:$Q$15,2,FALSE),"현금·선물"))</f>
        <v/>
      </c>
    </row>
    <row r="42">
      <c r="H42" s="6" t="inlineStr">
        <is>
          <t>TROW</t>
        </is>
      </c>
      <c r="I42" s="61" t="n">
        <v>0.00529584</v>
      </c>
      <c r="J42" s="6" t="inlineStr">
        <is>
          <t>T ROWE PRICE GROUP</t>
        </is>
      </c>
      <c r="K42" s="6" t="inlineStr">
        <is>
          <t>Financials</t>
        </is>
      </c>
      <c r="L42" s="6" t="inlineStr"/>
      <c r="M42" s="7">
        <f>IF(H42="","",IFERROR(VLOOKUP(K42,$P$5:$Q$15,2,FALSE),"현금·선물"))</f>
        <v/>
      </c>
    </row>
    <row r="43">
      <c r="H43" s="6" t="inlineStr">
        <is>
          <t>PFG</t>
        </is>
      </c>
      <c r="I43" s="61" t="n">
        <v>0.005112299999999999</v>
      </c>
      <c r="J43" s="6" t="inlineStr">
        <is>
          <t>PRINCIPAL FINANCIAL GROUP INC</t>
        </is>
      </c>
      <c r="K43" s="6" t="inlineStr">
        <is>
          <t>Financials</t>
        </is>
      </c>
      <c r="L43" s="6" t="inlineStr"/>
      <c r="M43" s="7">
        <f>IF(H43="","",IFERROR(VLOOKUP(K43,$P$5:$Q$15,2,FALSE),"현금·선물"))</f>
        <v/>
      </c>
    </row>
    <row r="44">
      <c r="H44" s="6" t="inlineStr">
        <is>
          <t>BR</t>
        </is>
      </c>
      <c r="I44" s="61" t="n">
        <v>0.00498997</v>
      </c>
      <c r="J44" s="6" t="inlineStr">
        <is>
          <t>BROADRIDGE FINANCIAL SOLUTIONS INC</t>
        </is>
      </c>
      <c r="K44" s="6" t="inlineStr">
        <is>
          <t>Industrials</t>
        </is>
      </c>
      <c r="L44" s="6" t="inlineStr"/>
      <c r="M44" s="7">
        <f>IF(H44="","",IFERROR(VLOOKUP(K44,$P$5:$Q$15,2,FALSE),"현금·선물"))</f>
        <v/>
      </c>
    </row>
    <row r="45">
      <c r="H45" s="6" t="inlineStr">
        <is>
          <t>DINO</t>
        </is>
      </c>
      <c r="I45" s="61" t="n">
        <v>0.00470943</v>
      </c>
      <c r="J45" s="6" t="inlineStr">
        <is>
          <t>HF SINCLAIR</t>
        </is>
      </c>
      <c r="K45" s="6" t="inlineStr">
        <is>
          <t>Energy</t>
        </is>
      </c>
      <c r="L45" s="6" t="inlineStr"/>
      <c r="M45" s="7">
        <f>IF(H45="","",IFERROR(VLOOKUP(K45,$P$5:$Q$15,2,FALSE),"현금·선물"))</f>
        <v/>
      </c>
    </row>
    <row r="46">
      <c r="H46" s="6" t="inlineStr">
        <is>
          <t>SNA</t>
        </is>
      </c>
      <c r="I46" s="61" t="n">
        <v>0.00460754</v>
      </c>
      <c r="J46" s="6" t="inlineStr">
        <is>
          <t>SNAP ON INC</t>
        </is>
      </c>
      <c r="K46" s="6" t="inlineStr">
        <is>
          <t>Industrials</t>
        </is>
      </c>
      <c r="L46" s="6" t="inlineStr"/>
      <c r="M46" s="7">
        <f>IF(H46="","",IFERROR(VLOOKUP(K46,$P$5:$Q$15,2,FALSE),"현금·선물"))</f>
        <v/>
      </c>
    </row>
    <row r="47">
      <c r="H47" s="6" t="inlineStr">
        <is>
          <t>BBY</t>
        </is>
      </c>
      <c r="I47" s="61" t="n">
        <v>0.00451944</v>
      </c>
      <c r="J47" s="6" t="inlineStr">
        <is>
          <t>BEST BUY</t>
        </is>
      </c>
      <c r="K47" s="6" t="inlineStr">
        <is>
          <t>Consumer Discretionary</t>
        </is>
      </c>
      <c r="L47" s="6" t="inlineStr"/>
      <c r="M47" s="7">
        <f>IF(H47="","",IFERROR(VLOOKUP(K47,$P$5:$Q$15,2,FALSE),"현금·선물"))</f>
        <v/>
      </c>
    </row>
    <row r="48">
      <c r="H48" s="6" t="inlineStr">
        <is>
          <t>GIS</t>
        </is>
      </c>
      <c r="I48" s="61" t="n">
        <v>0.00434551</v>
      </c>
      <c r="J48" s="6" t="inlineStr">
        <is>
          <t>GENERAL MILLS INC</t>
        </is>
      </c>
      <c r="K48" s="6" t="inlineStr">
        <is>
          <t>Consumer Staples</t>
        </is>
      </c>
      <c r="L48" s="6" t="inlineStr"/>
      <c r="M48" s="7">
        <f>IF(H48="","",IFERROR(VLOOKUP(K48,$P$5:$Q$15,2,FALSE),"현금·선물"))</f>
        <v/>
      </c>
    </row>
    <row r="49">
      <c r="H49" s="6" t="inlineStr">
        <is>
          <t>EWBC</t>
        </is>
      </c>
      <c r="I49" s="61" t="n">
        <v>0.00427266</v>
      </c>
      <c r="J49" s="6" t="inlineStr">
        <is>
          <t>EAST WEST BANCORP</t>
        </is>
      </c>
      <c r="K49" s="6" t="inlineStr">
        <is>
          <t>Financials</t>
        </is>
      </c>
      <c r="L49" s="6" t="inlineStr"/>
      <c r="M49" s="7">
        <f>IF(H49="","",IFERROR(VLOOKUP(K49,$P$5:$Q$15,2,FALSE),"현금·선물"))</f>
        <v/>
      </c>
    </row>
    <row r="50">
      <c r="H50" s="6" t="inlineStr">
        <is>
          <t>APA</t>
        </is>
      </c>
      <c r="I50" s="61" t="n">
        <v>0.00424979</v>
      </c>
      <c r="J50" s="6" t="inlineStr">
        <is>
          <t>APA</t>
        </is>
      </c>
      <c r="K50" s="6" t="inlineStr">
        <is>
          <t>Energy</t>
        </is>
      </c>
      <c r="L50" s="6" t="inlineStr"/>
      <c r="M50" s="7">
        <f>IF(H50="","",IFERROR(VLOOKUP(K50,$P$5:$Q$15,2,FALSE),"현금·선물"))</f>
        <v/>
      </c>
    </row>
    <row r="51">
      <c r="H51" s="6" t="inlineStr">
        <is>
          <t>WSO</t>
        </is>
      </c>
      <c r="I51" s="61" t="n">
        <v>0.00261124</v>
      </c>
      <c r="J51" s="6" t="inlineStr">
        <is>
          <t>WATSCO</t>
        </is>
      </c>
      <c r="K51" s="6" t="inlineStr">
        <is>
          <t>Industrials</t>
        </is>
      </c>
      <c r="L51" s="6" t="inlineStr"/>
      <c r="M51" s="7">
        <f>IF(H51="","",IFERROR(VLOOKUP(K51,$P$5:$Q$15,2,FALSE),"현금·선물"))</f>
        <v/>
      </c>
    </row>
    <row r="52">
      <c r="H52" s="6" t="inlineStr">
        <is>
          <t>FNF</t>
        </is>
      </c>
      <c r="I52" s="61" t="n">
        <v>0.00250636</v>
      </c>
      <c r="J52" s="6" t="inlineStr">
        <is>
          <t>FIDELITY NATIONAL FINANCIAL INC</t>
        </is>
      </c>
      <c r="K52" s="6" t="inlineStr">
        <is>
          <t>Financials</t>
        </is>
      </c>
      <c r="L52" s="6" t="inlineStr"/>
      <c r="M52" s="7">
        <f>IF(H52="","",IFERROR(VLOOKUP(K52,$P$5:$Q$15,2,FALSE),"현금·선물"))</f>
        <v/>
      </c>
    </row>
    <row r="53">
      <c r="H53" s="6" t="inlineStr">
        <is>
          <t>AFG</t>
        </is>
      </c>
      <c r="I53" s="61" t="n">
        <v>0.00249401</v>
      </c>
      <c r="J53" s="6" t="inlineStr">
        <is>
          <t>AMERICAN FINANCIAL GROUP</t>
        </is>
      </c>
      <c r="K53" s="6" t="inlineStr">
        <is>
          <t>Financials</t>
        </is>
      </c>
      <c r="L53" s="6" t="inlineStr"/>
      <c r="M53" s="7">
        <f>IF(H53="","",IFERROR(VLOOKUP(K53,$P$5:$Q$15,2,FALSE),"현금·선물"))</f>
        <v/>
      </c>
    </row>
    <row r="54">
      <c r="H54" s="6" t="inlineStr">
        <is>
          <t>BAH</t>
        </is>
      </c>
      <c r="I54" s="61" t="n">
        <v>0.00219085</v>
      </c>
      <c r="J54" s="6" t="inlineStr">
        <is>
          <t>BOOZ ALLEN HAMILTON HOLDING CLASS</t>
        </is>
      </c>
      <c r="K54" s="6" t="inlineStr">
        <is>
          <t>Industrials</t>
        </is>
      </c>
      <c r="L54" s="6" t="inlineStr"/>
      <c r="M54" s="7">
        <f>IF(H54="","",IFERROR(VLOOKUP(K54,$P$5:$Q$15,2,FALSE),"현금·선물"))</f>
        <v/>
      </c>
    </row>
    <row r="55">
      <c r="H55" s="6" t="inlineStr">
        <is>
          <t>ORI</t>
        </is>
      </c>
      <c r="I55" s="61" t="n">
        <v>0.00214161</v>
      </c>
      <c r="J55" s="6" t="inlineStr">
        <is>
          <t>OLD REPUBLIC INTERNATIONAL</t>
        </is>
      </c>
      <c r="K55" s="6" t="inlineStr">
        <is>
          <t>Financials</t>
        </is>
      </c>
      <c r="L55" s="6" t="inlineStr"/>
      <c r="M55" s="7">
        <f>IF(H55="","",IFERROR(VLOOKUP(K55,$P$5:$Q$15,2,FALSE),"현금·선물"))</f>
        <v/>
      </c>
    </row>
    <row r="56">
      <c r="H56" s="6" t="inlineStr">
        <is>
          <t>COLB</t>
        </is>
      </c>
      <c r="I56" s="61" t="n">
        <v>0.00199168</v>
      </c>
      <c r="J56" s="6" t="inlineStr">
        <is>
          <t>COLUMBIA BANKING SYSTEM INC</t>
        </is>
      </c>
      <c r="K56" s="6" t="inlineStr">
        <is>
          <t>Financials</t>
        </is>
      </c>
      <c r="L56" s="6" t="inlineStr"/>
      <c r="M56" s="7">
        <f>IF(H56="","",IFERROR(VLOOKUP(K56,$P$5:$Q$15,2,FALSE),"현금·선물"))</f>
        <v/>
      </c>
    </row>
    <row r="57">
      <c r="H57" s="6" t="inlineStr">
        <is>
          <t>ALV</t>
        </is>
      </c>
      <c r="I57" s="61" t="n">
        <v>0.00189993</v>
      </c>
      <c r="J57" s="6" t="inlineStr">
        <is>
          <t>AUTOLIV</t>
        </is>
      </c>
      <c r="K57" s="6" t="inlineStr">
        <is>
          <t>Consumer Discretionary</t>
        </is>
      </c>
      <c r="L57" s="6" t="inlineStr"/>
      <c r="M57" s="7">
        <f>IF(H57="","",IFERROR(VLOOKUP(K57,$P$5:$Q$15,2,FALSE),"현금·선물"))</f>
        <v/>
      </c>
    </row>
    <row r="58">
      <c r="H58" s="6" t="inlineStr">
        <is>
          <t>ERIE</t>
        </is>
      </c>
      <c r="I58" s="61" t="n">
        <v>0.00154497</v>
      </c>
      <c r="J58" s="6" t="inlineStr">
        <is>
          <t>ERIE INDEMNITY CLASS A</t>
        </is>
      </c>
      <c r="K58" s="6" t="inlineStr">
        <is>
          <t>Financials</t>
        </is>
      </c>
      <c r="L58" s="6" t="inlineStr"/>
      <c r="M58" s="7">
        <f>IF(H58="","",IFERROR(VLOOKUP(K58,$P$5:$Q$15,2,FALSE),"현금·선물"))</f>
        <v/>
      </c>
    </row>
    <row r="59">
      <c r="H59" s="6" t="inlineStr">
        <is>
          <t>M</t>
        </is>
      </c>
      <c r="I59" s="61" t="n">
        <v>0.00149545</v>
      </c>
      <c r="J59" s="6" t="inlineStr">
        <is>
          <t>MACYS</t>
        </is>
      </c>
      <c r="K59" s="6" t="inlineStr">
        <is>
          <t>Consumer Discretionary</t>
        </is>
      </c>
      <c r="L59" s="6" t="inlineStr"/>
      <c r="M59" s="7">
        <f>IF(H59="","",IFERROR(VLOOKUP(K59,$P$5:$Q$15,2,FALSE),"현금·선물"))</f>
        <v/>
      </c>
    </row>
    <row r="60">
      <c r="H60" s="6" t="inlineStr">
        <is>
          <t>MSM</t>
        </is>
      </c>
      <c r="I60" s="61" t="n">
        <v>0.00144259</v>
      </c>
      <c r="J60" s="6" t="inlineStr">
        <is>
          <t>MSC INDUSTRIAL CLASS A</t>
        </is>
      </c>
      <c r="K60" s="6" t="inlineStr">
        <is>
          <t>Industrials</t>
        </is>
      </c>
      <c r="L60" s="6" t="inlineStr"/>
      <c r="M60" s="7">
        <f>IF(H60="","",IFERROR(VLOOKUP(K60,$P$5:$Q$15,2,FALSE),"현금·선물"))</f>
        <v/>
      </c>
    </row>
    <row r="61">
      <c r="H61" s="6" t="inlineStr">
        <is>
          <t>MUR</t>
        </is>
      </c>
      <c r="I61" s="61" t="n">
        <v>0.00141312</v>
      </c>
      <c r="J61" s="6" t="inlineStr">
        <is>
          <t>MURPHY OIL</t>
        </is>
      </c>
      <c r="K61" s="6" t="inlineStr">
        <is>
          <t>Energy</t>
        </is>
      </c>
      <c r="L61" s="6" t="inlineStr"/>
      <c r="M61" s="7">
        <f>IF(H61="","",IFERROR(VLOOKUP(K61,$P$5:$Q$15,2,FALSE),"현금·선물"))</f>
        <v/>
      </c>
    </row>
    <row r="62">
      <c r="H62" s="6" t="inlineStr">
        <is>
          <t>MTN</t>
        </is>
      </c>
      <c r="I62" s="61" t="n">
        <v>0.00131177</v>
      </c>
      <c r="J62" s="6" t="inlineStr">
        <is>
          <t>VAIL RESORTS</t>
        </is>
      </c>
      <c r="K62" s="6" t="inlineStr">
        <is>
          <t>Consumer Discretionary</t>
        </is>
      </c>
      <c r="L62" s="6" t="inlineStr"/>
      <c r="M62" s="7">
        <f>IF(H62="","",IFERROR(VLOOKUP(K62,$P$5:$Q$15,2,FALSE),"현금·선물"))</f>
        <v/>
      </c>
    </row>
    <row r="63">
      <c r="H63" s="6" t="inlineStr">
        <is>
          <t>NXST</t>
        </is>
      </c>
      <c r="I63" s="61" t="n">
        <v>0.00119145</v>
      </c>
      <c r="J63" s="6" t="inlineStr">
        <is>
          <t>NEXSTAR MEDIA GROUP INC</t>
        </is>
      </c>
      <c r="K63" s="6" t="inlineStr">
        <is>
          <t>Communication Services</t>
        </is>
      </c>
      <c r="L63" s="6" t="inlineStr"/>
      <c r="M63" s="7">
        <f>IF(H63="","",IFERROR(VLOOKUP(K63,$P$5:$Q$15,2,FALSE),"현금·선물"))</f>
        <v/>
      </c>
    </row>
    <row r="64">
      <c r="H64" s="6" t="inlineStr">
        <is>
          <t>OZK</t>
        </is>
      </c>
      <c r="I64" s="61" t="n">
        <v>0.00113949</v>
      </c>
      <c r="J64" s="6" t="inlineStr">
        <is>
          <t>BANK OZK</t>
        </is>
      </c>
      <c r="K64" s="6" t="inlineStr">
        <is>
          <t>Financials</t>
        </is>
      </c>
      <c r="L64" s="6" t="inlineStr"/>
      <c r="M64" s="7">
        <f>IF(H64="","",IFERROR(VLOOKUP(K64,$P$5:$Q$15,2,FALSE),"현금·선물"))</f>
        <v/>
      </c>
    </row>
    <row r="65">
      <c r="H65" s="6" t="inlineStr">
        <is>
          <t>FHI</t>
        </is>
      </c>
      <c r="I65" s="61" t="n">
        <v>0.00096997</v>
      </c>
      <c r="J65" s="6" t="inlineStr">
        <is>
          <t>FEDERATED HERMES INC CLASS B</t>
        </is>
      </c>
      <c r="K65" s="6" t="inlineStr">
        <is>
          <t>Financials</t>
        </is>
      </c>
      <c r="L65" s="6" t="inlineStr"/>
      <c r="M65" s="7">
        <f>IF(H65="","",IFERROR(VLOOKUP(K65,$P$5:$Q$15,2,FALSE),"현금·선물"))</f>
        <v/>
      </c>
    </row>
    <row r="66">
      <c r="H66" s="6" t="inlineStr">
        <is>
          <t>MC</t>
        </is>
      </c>
      <c r="I66" s="61" t="n">
        <v>0.00096707</v>
      </c>
      <c r="J66" s="6" t="inlineStr">
        <is>
          <t>MOELIS CLASS A</t>
        </is>
      </c>
      <c r="K66" s="6" t="inlineStr">
        <is>
          <t>Financials</t>
        </is>
      </c>
      <c r="L66" s="6" t="inlineStr"/>
      <c r="M66" s="7">
        <f>IF(H66="","",IFERROR(VLOOKUP(K66,$P$5:$Q$15,2,FALSE),"현금·선물"))</f>
        <v/>
      </c>
    </row>
    <row r="67">
      <c r="H67" s="6" t="inlineStr">
        <is>
          <t>PAG</t>
        </is>
      </c>
      <c r="I67" s="61" t="n">
        <v>0.0009162900000000001</v>
      </c>
      <c r="J67" s="6" t="inlineStr">
        <is>
          <t>PENSKE AUTOMOTIVE GROUP VOTING INC</t>
        </is>
      </c>
      <c r="K67" s="6" t="inlineStr">
        <is>
          <t>Consumer Discretionary</t>
        </is>
      </c>
      <c r="L67" s="6" t="inlineStr"/>
      <c r="M67" s="7">
        <f>IF(H67="","",IFERROR(VLOOKUP(K67,$P$5:$Q$15,2,FALSE),"현금·선물"))</f>
        <v/>
      </c>
    </row>
    <row r="68">
      <c r="H68" s="6" t="inlineStr">
        <is>
          <t>KFY</t>
        </is>
      </c>
      <c r="I68" s="61" t="n">
        <v>0.0009137699999999999</v>
      </c>
      <c r="J68" s="6" t="inlineStr">
        <is>
          <t>KORN FERRY</t>
        </is>
      </c>
      <c r="K68" s="6" t="inlineStr">
        <is>
          <t>Industrials</t>
        </is>
      </c>
      <c r="L68" s="6" t="inlineStr"/>
      <c r="M68" s="7">
        <f>IF(H68="","",IFERROR(VLOOKUP(K68,$P$5:$Q$15,2,FALSE),"현금·선물"))</f>
        <v/>
      </c>
    </row>
    <row r="69">
      <c r="H69" s="6" t="inlineStr">
        <is>
          <t>CVBF</t>
        </is>
      </c>
      <c r="I69" s="61" t="n">
        <v>0.00089821</v>
      </c>
      <c r="J69" s="6" t="inlineStr">
        <is>
          <t>CVB FINANCIAL CORP</t>
        </is>
      </c>
      <c r="K69" s="6" t="inlineStr">
        <is>
          <t>Financials</t>
        </is>
      </c>
      <c r="L69" s="6" t="inlineStr"/>
      <c r="M69" s="7">
        <f>IF(H69="","",IFERROR(VLOOKUP(K69,$P$5:$Q$15,2,FALSE),"현금·선물"))</f>
        <v/>
      </c>
    </row>
    <row r="70">
      <c r="H70" s="6" t="inlineStr">
        <is>
          <t>CWEN</t>
        </is>
      </c>
      <c r="I70" s="61" t="n">
        <v>0.00088813</v>
      </c>
      <c r="J70" s="6" t="inlineStr">
        <is>
          <t>CLEARWAY ENERGY INC CLASS C</t>
        </is>
      </c>
      <c r="K70" s="6" t="inlineStr">
        <is>
          <t>Utilities</t>
        </is>
      </c>
      <c r="L70" s="6" t="inlineStr"/>
      <c r="M70" s="7">
        <f>IF(H70="","",IFERROR(VLOOKUP(K70,$P$5:$Q$15,2,FALSE),"현금·선물"))</f>
        <v/>
      </c>
    </row>
    <row r="71">
      <c r="H71" s="6" t="inlineStr">
        <is>
          <t>RHI</t>
        </is>
      </c>
      <c r="I71" s="61" t="n">
        <v>0.00082553</v>
      </c>
      <c r="J71" s="6" t="inlineStr">
        <is>
          <t>ROBERT HALF INC</t>
        </is>
      </c>
      <c r="K71" s="6" t="inlineStr">
        <is>
          <t>Industrials</t>
        </is>
      </c>
      <c r="L71" s="6" t="inlineStr"/>
      <c r="M71" s="7">
        <f>IF(H71="","",IFERROR(VLOOKUP(K71,$P$5:$Q$15,2,FALSE),"현금·선물"))</f>
        <v/>
      </c>
    </row>
    <row r="72">
      <c r="H72" s="6" t="inlineStr">
        <is>
          <t>APAM</t>
        </is>
      </c>
      <c r="I72" s="61" t="n">
        <v>0.0005663</v>
      </c>
      <c r="J72" s="6" t="inlineStr">
        <is>
          <t>ARTISAN PARTNERS ASSET MANAGEMENT</t>
        </is>
      </c>
      <c r="K72" s="6" t="inlineStr">
        <is>
          <t>Financials</t>
        </is>
      </c>
      <c r="L72" s="6" t="inlineStr"/>
      <c r="M72" s="7">
        <f>IF(H72="","",IFERROR(VLOOKUP(K72,$P$5:$Q$15,2,FALSE),"현금·선물"))</f>
        <v/>
      </c>
    </row>
    <row r="73">
      <c r="H73" s="6" t="inlineStr">
        <is>
          <t>BANR</t>
        </is>
      </c>
      <c r="I73" s="61" t="n">
        <v>0.00056032</v>
      </c>
      <c r="J73" s="6" t="inlineStr">
        <is>
          <t>BANNER CORP</t>
        </is>
      </c>
      <c r="K73" s="6" t="inlineStr">
        <is>
          <t>Financials</t>
        </is>
      </c>
      <c r="L73" s="6" t="inlineStr"/>
      <c r="M73" s="7">
        <f>IF(H73="","",IFERROR(VLOOKUP(K73,$P$5:$Q$15,2,FALSE),"현금·선물"))</f>
        <v/>
      </c>
    </row>
    <row r="74">
      <c r="H74" s="6" t="inlineStr">
        <is>
          <t>OFG</t>
        </is>
      </c>
      <c r="I74" s="61" t="n">
        <v>0.0005444299999999999</v>
      </c>
      <c r="J74" s="6" t="inlineStr">
        <is>
          <t>OFG BANCORP</t>
        </is>
      </c>
      <c r="K74" s="6" t="inlineStr">
        <is>
          <t>Financials</t>
        </is>
      </c>
      <c r="L74" s="6" t="inlineStr"/>
      <c r="M74" s="7">
        <f>IF(H74="","",IFERROR(VLOOKUP(K74,$P$5:$Q$15,2,FALSE),"현금·선물"))</f>
        <v/>
      </c>
    </row>
    <row r="75">
      <c r="H75" s="6" t="inlineStr">
        <is>
          <t>IPAR</t>
        </is>
      </c>
      <c r="I75" s="61" t="n">
        <v>0.00051459</v>
      </c>
      <c r="J75" s="6" t="inlineStr">
        <is>
          <t>INTERPARFUMS INC</t>
        </is>
      </c>
      <c r="K75" s="6" t="inlineStr">
        <is>
          <t>Consumer Staples</t>
        </is>
      </c>
      <c r="L75" s="6" t="inlineStr"/>
      <c r="M75" s="7">
        <f>IF(H75="","",IFERROR(VLOOKUP(K75,$P$5:$Q$15,2,FALSE),"현금·선물"))</f>
        <v/>
      </c>
    </row>
    <row r="76">
      <c r="H76" s="6" t="inlineStr">
        <is>
          <t>MZTI</t>
        </is>
      </c>
      <c r="I76" s="61" t="n">
        <v>0.00050215</v>
      </c>
      <c r="J76" s="6" t="inlineStr">
        <is>
          <t>MARZETTI</t>
        </is>
      </c>
      <c r="K76" s="6" t="inlineStr">
        <is>
          <t>Consumer Staples</t>
        </is>
      </c>
      <c r="L76" s="6" t="inlineStr"/>
      <c r="M76" s="7">
        <f>IF(H76="","",IFERROR(VLOOKUP(K76,$P$5:$Q$15,2,FALSE),"현금·선물"))</f>
        <v/>
      </c>
    </row>
    <row r="77">
      <c r="H77" s="6" t="inlineStr">
        <is>
          <t>CNS</t>
        </is>
      </c>
      <c r="I77" s="61" t="n">
        <v>0.00049549</v>
      </c>
      <c r="J77" s="6" t="inlineStr">
        <is>
          <t>COHEN &amp; STEERS INC</t>
        </is>
      </c>
      <c r="K77" s="6" t="inlineStr">
        <is>
          <t>Financials</t>
        </is>
      </c>
      <c r="L77" s="6" t="inlineStr"/>
      <c r="M77" s="7">
        <f>IF(H77="","",IFERROR(VLOOKUP(K77,$P$5:$Q$15,2,FALSE),"현금·선물"))</f>
        <v/>
      </c>
    </row>
    <row r="78">
      <c r="H78" s="6" t="inlineStr">
        <is>
          <t>CHCO</t>
        </is>
      </c>
      <c r="I78" s="61" t="n">
        <v>0.00048529</v>
      </c>
      <c r="J78" s="6" t="inlineStr">
        <is>
          <t>CITY HOLDING</t>
        </is>
      </c>
      <c r="K78" s="6" t="inlineStr">
        <is>
          <t>Financials</t>
        </is>
      </c>
      <c r="L78" s="6" t="inlineStr"/>
      <c r="M78" s="7">
        <f>IF(H78="","",IFERROR(VLOOKUP(K78,$P$5:$Q$15,2,FALSE),"현금·선물"))</f>
        <v/>
      </c>
    </row>
    <row r="79">
      <c r="H79" s="6" t="inlineStr">
        <is>
          <t>WU</t>
        </is>
      </c>
      <c r="I79" s="61" t="n">
        <v>0.00047208</v>
      </c>
      <c r="J79" s="6" t="inlineStr">
        <is>
          <t>WESTERN UNION</t>
        </is>
      </c>
      <c r="K79" s="6" t="inlineStr">
        <is>
          <t>Financials</t>
        </is>
      </c>
      <c r="L79" s="6" t="inlineStr"/>
      <c r="M79" s="7">
        <f>IF(H79="","",IFERROR(VLOOKUP(K79,$P$5:$Q$15,2,FALSE),"현금·선물"))</f>
        <v/>
      </c>
    </row>
    <row r="80">
      <c r="H80" s="6" t="inlineStr">
        <is>
          <t>GABC</t>
        </is>
      </c>
      <c r="I80" s="61" t="n">
        <v>0.00046119</v>
      </c>
      <c r="J80" s="6" t="inlineStr">
        <is>
          <t>GERMAN AMERICAN BANCORP INC</t>
        </is>
      </c>
      <c r="K80" s="6" t="inlineStr">
        <is>
          <t>Financials</t>
        </is>
      </c>
      <c r="L80" s="6" t="inlineStr"/>
      <c r="M80" s="7">
        <f>IF(H80="","",IFERROR(VLOOKUP(K80,$P$5:$Q$15,2,FALSE),"현금·선물"))</f>
        <v/>
      </c>
    </row>
    <row r="81">
      <c r="H81" s="6" t="inlineStr">
        <is>
          <t>AGM</t>
        </is>
      </c>
      <c r="I81" s="61" t="n">
        <v>0.00045641</v>
      </c>
      <c r="J81" s="6" t="inlineStr">
        <is>
          <t>FEDERAL AGRICULTURAL MORTGAGE NON</t>
        </is>
      </c>
      <c r="K81" s="6" t="inlineStr">
        <is>
          <t>Financials</t>
        </is>
      </c>
      <c r="L81" s="6" t="inlineStr"/>
      <c r="M81" s="7">
        <f>IF(H81="","",IFERROR(VLOOKUP(K81,$P$5:$Q$15,2,FALSE),"현금·선물"))</f>
        <v/>
      </c>
    </row>
    <row r="82">
      <c r="H82" s="6" t="inlineStr">
        <is>
          <t>NSP</t>
        </is>
      </c>
      <c r="I82" s="61" t="n">
        <v>0.00043535</v>
      </c>
      <c r="J82" s="6" t="inlineStr">
        <is>
          <t>INSPERITY</t>
        </is>
      </c>
      <c r="K82" s="6" t="inlineStr">
        <is>
          <t>Industrials</t>
        </is>
      </c>
      <c r="L82" s="6" t="inlineStr"/>
      <c r="M82" s="7">
        <f>IF(H82="","",IFERROR(VLOOKUP(K82,$P$5:$Q$15,2,FALSE),"현금·선물"))</f>
        <v/>
      </c>
    </row>
    <row r="83">
      <c r="H83" s="6" t="inlineStr">
        <is>
          <t>STBA</t>
        </is>
      </c>
      <c r="I83" s="61" t="n">
        <v>0.00042315</v>
      </c>
      <c r="J83" s="6" t="inlineStr">
        <is>
          <t>S AND T BANCORP INC</t>
        </is>
      </c>
      <c r="K83" s="6" t="inlineStr">
        <is>
          <t>Financials</t>
        </is>
      </c>
      <c r="L83" s="6" t="inlineStr"/>
      <c r="M83" s="7">
        <f>IF(H83="","",IFERROR(VLOOKUP(K83,$P$5:$Q$15,2,FALSE),"현금·선물"))</f>
        <v/>
      </c>
    </row>
    <row r="84">
      <c r="H84" s="6" t="inlineStr">
        <is>
          <t>NBHC</t>
        </is>
      </c>
      <c r="I84" s="61" t="n">
        <v>0.00041123</v>
      </c>
      <c r="J84" s="6" t="inlineStr">
        <is>
          <t>NATIONAL BANK HOLDINGS CORP CLASS</t>
        </is>
      </c>
      <c r="K84" s="6" t="inlineStr">
        <is>
          <t>Financials</t>
        </is>
      </c>
      <c r="L84" s="6" t="inlineStr"/>
      <c r="M84" s="7">
        <f>IF(H84="","",IFERROR(VLOOKUP(K84,$P$5:$Q$15,2,FALSE),"현금·선물"))</f>
        <v/>
      </c>
    </row>
    <row r="85">
      <c r="H85" s="6" t="inlineStr">
        <is>
          <t>GVMXX</t>
        </is>
      </c>
      <c r="I85" s="61" t="n">
        <v>0.00038781</v>
      </c>
      <c r="J85" s="6" t="inlineStr">
        <is>
          <t>SSC GOVERNMENT MM GVMXX</t>
        </is>
      </c>
      <c r="K85" s="6" t="inlineStr"/>
      <c r="L85" s="6" t="inlineStr"/>
      <c r="M85" s="7">
        <f>IF(H85="","",IFERROR(VLOOKUP(K85,$P$5:$Q$15,2,FALSE),"현금·선물"))</f>
        <v/>
      </c>
    </row>
    <row r="86">
      <c r="H86" s="6" t="inlineStr">
        <is>
          <t>SRCE</t>
        </is>
      </c>
      <c r="I86" s="61" t="n">
        <v>0.00037497</v>
      </c>
      <c r="J86" s="6" t="inlineStr">
        <is>
          <t>1ST SOURCE</t>
        </is>
      </c>
      <c r="K86" s="6" t="inlineStr">
        <is>
          <t>Financials</t>
        </is>
      </c>
      <c r="L86" s="6" t="inlineStr"/>
      <c r="M86" s="7">
        <f>IF(H86="","",IFERROR(VLOOKUP(K86,$P$5:$Q$15,2,FALSE),"현금·선물"))</f>
        <v/>
      </c>
    </row>
    <row r="87">
      <c r="H87" s="6" t="inlineStr">
        <is>
          <t>LKFN</t>
        </is>
      </c>
      <c r="I87" s="61" t="n">
        <v>0.00035496</v>
      </c>
      <c r="J87" s="6" t="inlineStr">
        <is>
          <t>LAKELAND FINANCIAL CORP</t>
        </is>
      </c>
      <c r="K87" s="6" t="inlineStr">
        <is>
          <t>Financials</t>
        </is>
      </c>
      <c r="L87" s="6" t="inlineStr"/>
      <c r="M87" s="7">
        <f>IF(H87="","",IFERROR(VLOOKUP(K87,$P$5:$Q$15,2,FALSE),"현금·선물"))</f>
        <v/>
      </c>
    </row>
    <row r="88">
      <c r="H88" s="6" t="inlineStr">
        <is>
          <t>BKE</t>
        </is>
      </c>
      <c r="I88" s="61" t="n">
        <v>0.00034819</v>
      </c>
      <c r="J88" s="6" t="inlineStr">
        <is>
          <t>BUCKLE</t>
        </is>
      </c>
      <c r="K88" s="6" t="inlineStr">
        <is>
          <t>Consumer Discretionary</t>
        </is>
      </c>
      <c r="L88" s="6" t="inlineStr"/>
      <c r="M88" s="7">
        <f>IF(H88="","",IFERROR(VLOOKUP(K88,$P$5:$Q$15,2,FALSE),"현금·선물"))</f>
        <v/>
      </c>
    </row>
    <row r="89">
      <c r="H89" s="6" t="inlineStr">
        <is>
          <t>FLO</t>
        </is>
      </c>
      <c r="I89" s="61" t="n">
        <v>0.00030963</v>
      </c>
      <c r="J89" s="6" t="inlineStr">
        <is>
          <t>FLOWERS FOODS INC</t>
        </is>
      </c>
      <c r="K89" s="6" t="inlineStr">
        <is>
          <t>Consumer Staples</t>
        </is>
      </c>
      <c r="L89" s="6" t="inlineStr"/>
      <c r="M89" s="7">
        <f>IF(H89="","",IFERROR(VLOOKUP(K89,$P$5:$Q$15,2,FALSE),"현금·선물"))</f>
        <v/>
      </c>
    </row>
    <row r="90">
      <c r="H90" s="6" t="inlineStr">
        <is>
          <t>PFBC</t>
        </is>
      </c>
      <c r="I90" s="61" t="n">
        <v>0.00027876</v>
      </c>
      <c r="J90" s="6" t="inlineStr">
        <is>
          <t>PREFERRED BANK</t>
        </is>
      </c>
      <c r="K90" s="6" t="inlineStr">
        <is>
          <t>Financials</t>
        </is>
      </c>
      <c r="L90" s="6" t="inlineStr"/>
      <c r="M90" s="7">
        <f>IF(H90="","",IFERROR(VLOOKUP(K90,$P$5:$Q$15,2,FALSE),"현금·선물"))</f>
        <v/>
      </c>
    </row>
    <row r="91">
      <c r="H91" s="6" t="inlineStr">
        <is>
          <t>CNA</t>
        </is>
      </c>
      <c r="I91" s="61" t="n">
        <v>0.00025555</v>
      </c>
      <c r="J91" s="6" t="inlineStr">
        <is>
          <t>CNA FINANCIAL CORP</t>
        </is>
      </c>
      <c r="K91" s="6" t="inlineStr">
        <is>
          <t>Financials</t>
        </is>
      </c>
      <c r="L91" s="6" t="inlineStr"/>
      <c r="M91" s="7">
        <f>IF(H91="","",IFERROR(VLOOKUP(K91,$P$5:$Q$15,2,FALSE),"현금·선물"))</f>
        <v/>
      </c>
    </row>
    <row r="92">
      <c r="H92" s="6" t="inlineStr">
        <is>
          <t>WEN</t>
        </is>
      </c>
      <c r="I92" s="61" t="n">
        <v>0.00025473</v>
      </c>
      <c r="J92" s="6" t="inlineStr">
        <is>
          <t>WENDYS</t>
        </is>
      </c>
      <c r="K92" s="6" t="inlineStr">
        <is>
          <t>Consumer Discretionary</t>
        </is>
      </c>
      <c r="L92" s="6" t="inlineStr"/>
      <c r="M92" s="7">
        <f>IF(H92="","",IFERROR(VLOOKUP(K92,$P$5:$Q$15,2,FALSE),"현금·선물"))</f>
        <v/>
      </c>
    </row>
    <row r="93">
      <c r="H93" s="6" t="inlineStr">
        <is>
          <t>CPF</t>
        </is>
      </c>
      <c r="I93" s="61" t="n">
        <v>0.00022989</v>
      </c>
      <c r="J93" s="6" t="inlineStr">
        <is>
          <t>CENTRAL PACIFIC FINANCIAL CORP</t>
        </is>
      </c>
      <c r="K93" s="6" t="inlineStr">
        <is>
          <t>Financials</t>
        </is>
      </c>
      <c r="L93" s="6" t="inlineStr"/>
      <c r="M93" s="7">
        <f>IF(H93="","",IFERROR(VLOOKUP(K93,$P$5:$Q$15,2,FALSE),"현금·선물"))</f>
        <v/>
      </c>
    </row>
    <row r="94">
      <c r="H94" s="6" t="inlineStr">
        <is>
          <t>HAFC</t>
        </is>
      </c>
      <c r="I94" s="61" t="n">
        <v>0.00022572</v>
      </c>
      <c r="J94" s="6" t="inlineStr">
        <is>
          <t>HANMI FINANCIAL CORP</t>
        </is>
      </c>
      <c r="K94" s="6" t="inlineStr">
        <is>
          <t>Financials</t>
        </is>
      </c>
      <c r="L94" s="6" t="inlineStr"/>
      <c r="M94" s="7">
        <f>IF(H94="","",IFERROR(VLOOKUP(K94,$P$5:$Q$15,2,FALSE),"현금·선물"))</f>
        <v/>
      </c>
    </row>
    <row r="95">
      <c r="H95" s="6" t="inlineStr">
        <is>
          <t>ORRF</t>
        </is>
      </c>
      <c r="I95" s="61" t="n">
        <v>0.00020398</v>
      </c>
      <c r="J95" s="6" t="inlineStr">
        <is>
          <t>ORRSTOWN FINANCIAL SERVICES INC</t>
        </is>
      </c>
      <c r="K95" s="6" t="inlineStr">
        <is>
          <t>Financials</t>
        </is>
      </c>
      <c r="L95" s="6" t="inlineStr"/>
      <c r="M95" s="7">
        <f>IF(H95="","",IFERROR(VLOOKUP(K95,$P$5:$Q$15,2,FALSE),"현금·선물"))</f>
        <v/>
      </c>
    </row>
    <row r="96">
      <c r="H96" s="6" t="inlineStr">
        <is>
          <t>IBCP</t>
        </is>
      </c>
      <c r="I96" s="61" t="n">
        <v>0.00019656</v>
      </c>
      <c r="J96" s="6" t="inlineStr">
        <is>
          <t>INDEPENDENT BANK CORP</t>
        </is>
      </c>
      <c r="K96" s="6" t="inlineStr">
        <is>
          <t>Financials</t>
        </is>
      </c>
      <c r="L96" s="6" t="inlineStr"/>
      <c r="M96" s="7">
        <f>IF(H96="","",IFERROR(VLOOKUP(K96,$P$5:$Q$15,2,FALSE),"현금·선물"))</f>
        <v/>
      </c>
    </row>
    <row r="97">
      <c r="H97" s="6" t="inlineStr">
        <is>
          <t>THFF</t>
        </is>
      </c>
      <c r="I97" s="61" t="n">
        <v>0.00019476</v>
      </c>
      <c r="J97" s="6" t="inlineStr">
        <is>
          <t>FIRST FINANCIAL CORPORATION CORP</t>
        </is>
      </c>
      <c r="K97" s="6" t="inlineStr">
        <is>
          <t>Financials</t>
        </is>
      </c>
      <c r="L97" s="6" t="inlineStr"/>
      <c r="M97" s="7">
        <f>IF(H97="","",IFERROR(VLOOKUP(K97,$P$5:$Q$15,2,FALSE),"현금·선물"))</f>
        <v/>
      </c>
    </row>
    <row r="98">
      <c r="H98" s="6" t="inlineStr">
        <is>
          <t>VRTS</t>
        </is>
      </c>
      <c r="I98" s="61" t="n">
        <v>0.00017857</v>
      </c>
      <c r="J98" s="6" t="inlineStr">
        <is>
          <t>VIRTUS INVESTMENT PARTNERS</t>
        </is>
      </c>
      <c r="K98" s="6" t="inlineStr">
        <is>
          <t>Financials</t>
        </is>
      </c>
      <c r="L98" s="6" t="inlineStr"/>
      <c r="M98" s="7">
        <f>IF(H98="","",IFERROR(VLOOKUP(K98,$P$5:$Q$15,2,FALSE),"현금·선물"))</f>
        <v/>
      </c>
    </row>
    <row r="99">
      <c r="H99" s="6" t="inlineStr">
        <is>
          <t>CCBG</t>
        </is>
      </c>
      <c r="I99" s="61" t="n">
        <v>0.00016453</v>
      </c>
      <c r="J99" s="6" t="inlineStr">
        <is>
          <t>CAPITAL CITY BANK INC</t>
        </is>
      </c>
      <c r="K99" s="6" t="inlineStr">
        <is>
          <t>Financials</t>
        </is>
      </c>
      <c r="L99" s="6" t="inlineStr"/>
      <c r="M99" s="7">
        <f>IF(H99="","",IFERROR(VLOOKUP(K99,$P$5:$Q$15,2,FALSE),"현금·선물"))</f>
        <v/>
      </c>
    </row>
    <row r="100">
      <c r="H100" s="6" t="inlineStr">
        <is>
          <t>EBF</t>
        </is>
      </c>
      <c r="I100" s="61" t="n">
        <v>0.00013087</v>
      </c>
      <c r="J100" s="6" t="inlineStr">
        <is>
          <t>ENNIS INC</t>
        </is>
      </c>
      <c r="K100" s="6" t="inlineStr">
        <is>
          <t>Industrials</t>
        </is>
      </c>
      <c r="L100" s="6" t="inlineStr"/>
      <c r="M100" s="7">
        <f>IF(H100="","",IFERROR(VLOOKUP(K100,$P$5:$Q$15,2,FALSE),"현금·선물"))</f>
        <v/>
      </c>
    </row>
    <row r="101">
      <c r="H101" s="6" t="inlineStr">
        <is>
          <t>USD</t>
        </is>
      </c>
      <c r="I101" s="61" t="n">
        <v>0.00013085</v>
      </c>
      <c r="J101" s="6" t="inlineStr">
        <is>
          <t>US DOLLAR</t>
        </is>
      </c>
      <c r="K101" s="6" t="inlineStr"/>
      <c r="L101" s="6" t="inlineStr"/>
      <c r="M101" s="7">
        <f>IF(H101="","",IFERROR(VLOOKUP(K101,$P$5:$Q$15,2,FALSE),"현금·선물"))</f>
        <v/>
      </c>
    </row>
    <row r="102">
      <c r="H102" s="6" t="inlineStr">
        <is>
          <t>AMSF</t>
        </is>
      </c>
      <c r="I102" s="61" t="n">
        <v>0.00011431</v>
      </c>
      <c r="J102" s="6" t="inlineStr">
        <is>
          <t>AMERISAFE INC</t>
        </is>
      </c>
      <c r="K102" s="6" t="inlineStr">
        <is>
          <t>Financials</t>
        </is>
      </c>
      <c r="L102" s="6" t="inlineStr"/>
      <c r="M102" s="7">
        <f>IF(H102="","",IFERROR(VLOOKUP(K102,$P$5:$Q$15,2,FALSE),"현금·선물"))</f>
        <v/>
      </c>
    </row>
    <row r="103">
      <c r="H103" s="6" t="inlineStr">
        <is>
          <t>ETD</t>
        </is>
      </c>
      <c r="I103" s="61" t="n">
        <v>9.802999999999999e-05</v>
      </c>
      <c r="J103" s="6" t="inlineStr">
        <is>
          <t>ETHAN ALLEN INTERIORS</t>
        </is>
      </c>
      <c r="K103" s="6" t="inlineStr">
        <is>
          <t>Consumer Discretionary</t>
        </is>
      </c>
      <c r="L103" s="6" t="inlineStr"/>
      <c r="M103" s="7">
        <f>IF(H103="","",IFERROR(VLOOKUP(K103,$P$5:$Q$15,2,FALSE),"현금·선물"))</f>
        <v/>
      </c>
    </row>
    <row r="104">
      <c r="H104" s="6" t="inlineStr">
        <is>
          <t>OXM</t>
        </is>
      </c>
      <c r="I104" s="61" t="n">
        <v>9.091e-05</v>
      </c>
      <c r="J104" s="6" t="inlineStr">
        <is>
          <t>OXFORD INDUSTRIES INC</t>
        </is>
      </c>
      <c r="K104" s="6" t="inlineStr">
        <is>
          <t>Consumer Discretionary</t>
        </is>
      </c>
      <c r="L104" s="6" t="inlineStr"/>
      <c r="M104" s="7">
        <f>IF(H104="","",IFERROR(VLOOKUP(K104,$P$5:$Q$15,2,FALSE),"현금·선물"))</f>
        <v/>
      </c>
    </row>
    <row r="105">
      <c r="H105" s="6" t="inlineStr">
        <is>
          <t>FAZ6</t>
        </is>
      </c>
      <c r="I105" s="61" t="n">
        <v>0</v>
      </c>
      <c r="J105" s="6" t="inlineStr">
        <is>
          <t>S&amp;P MID 400 EMINI DEC 26</t>
        </is>
      </c>
      <c r="K105" s="6" t="inlineStr"/>
      <c r="L105" s="6" t="inlineStr"/>
      <c r="M105" s="7">
        <f>IF(H105="","",IFERROR(VLOOKUP(K105,$P$5:$Q$15,2,FALSE),"현금·선물"))</f>
        <v/>
      </c>
    </row>
    <row r="106">
      <c r="H106" s="6" t="inlineStr">
        <is>
          <t>DMZ6</t>
        </is>
      </c>
      <c r="I106" s="61" t="n">
        <v>0</v>
      </c>
      <c r="J106" s="6" t="inlineStr">
        <is>
          <t>DJIA MINI e-CBOT DEC 26</t>
        </is>
      </c>
      <c r="K106" s="6" t="inlineStr"/>
      <c r="L106" s="6" t="inlineStr"/>
      <c r="M106" s="7">
        <f>IF(H106="","",IFERROR(VLOOKUP(K106,$P$5:$Q$15,2,FALSE),"현금·선물"))</f>
        <v/>
      </c>
    </row>
    <row r="107">
      <c r="H107" s="6" t="n"/>
      <c r="I107" s="61" t="n"/>
      <c r="J107" s="6" t="n"/>
      <c r="K107" s="6" t="n"/>
      <c r="L107" s="6" t="n"/>
      <c r="M107" s="7">
        <f>IF(H107="","",IFERROR(VLOOKUP(K107,$P$5:$Q$15,2,FALSE),"현금·선물"))</f>
        <v/>
      </c>
    </row>
    <row r="108">
      <c r="H108" s="6" t="n"/>
      <c r="I108" s="61" t="n"/>
      <c r="J108" s="6" t="n"/>
      <c r="K108" s="6" t="n"/>
      <c r="L108" s="6" t="n"/>
      <c r="M108" s="7">
        <f>IF(H108="","",IFERROR(VLOOKUP(K108,$P$5:$Q$15,2,FALSE),"현금·선물"))</f>
        <v/>
      </c>
    </row>
    <row r="109">
      <c r="H109" s="6" t="n"/>
      <c r="I109" s="61" t="n"/>
      <c r="J109" s="6" t="n"/>
      <c r="K109" s="6" t="n"/>
      <c r="L109" s="6" t="n"/>
      <c r="M109" s="7">
        <f>IF(H109="","",IFERROR(VLOOKUP(K109,$P$5:$Q$15,2,FALSE),"현금·선물"))</f>
        <v/>
      </c>
    </row>
    <row r="110">
      <c r="H110" s="6" t="n"/>
      <c r="I110" s="61" t="n"/>
      <c r="J110" s="6" t="n"/>
      <c r="K110" s="6" t="n"/>
      <c r="L110" s="6" t="n"/>
      <c r="M110" s="7">
        <f>IF(H110="","",IFERROR(VLOOKUP(K110,$P$5:$Q$15,2,FALSE),"현금·선물"))</f>
        <v/>
      </c>
    </row>
    <row r="111">
      <c r="H111" s="6" t="n"/>
      <c r="I111" s="61" t="n"/>
      <c r="J111" s="6" t="n"/>
      <c r="K111" s="6" t="n"/>
      <c r="L111" s="6" t="n"/>
      <c r="M111" s="7">
        <f>IF(H111="","",IFERROR(VLOOKUP(K111,$P$5:$Q$15,2,FALSE),"현금·선물"))</f>
        <v/>
      </c>
    </row>
    <row r="112">
      <c r="H112" s="6" t="n"/>
      <c r="I112" s="61" t="n"/>
      <c r="J112" s="6" t="n"/>
      <c r="K112" s="6" t="n"/>
      <c r="L112" s="6" t="n"/>
      <c r="M112" s="7">
        <f>IF(H112="","",IFERROR(VLOOKUP(K112,$P$5:$Q$15,2,FALSE),"현금·선물"))</f>
        <v/>
      </c>
    </row>
    <row r="113">
      <c r="H113" s="6" t="n"/>
      <c r="I113" s="61" t="n"/>
      <c r="J113" s="6" t="n"/>
      <c r="K113" s="6" t="n"/>
      <c r="L113" s="6" t="n"/>
      <c r="M113" s="7">
        <f>IF(H113="","",IFERROR(VLOOKUP(K113,$P$5:$Q$15,2,FALSE),"현금·선물"))</f>
        <v/>
      </c>
    </row>
    <row r="114">
      <c r="H114" s="6" t="n"/>
      <c r="I114" s="61" t="n"/>
      <c r="J114" s="6" t="n"/>
      <c r="K114" s="6" t="n"/>
      <c r="L114" s="6" t="n"/>
      <c r="M114" s="7">
        <f>IF(H114="","",IFERROR(VLOOKUP(K114,$P$5:$Q$15,2,FALSE),"현금·선물"))</f>
        <v/>
      </c>
    </row>
    <row r="115">
      <c r="H115" s="6" t="n"/>
      <c r="I115" s="61" t="n"/>
      <c r="J115" s="6" t="n"/>
      <c r="K115" s="6" t="n"/>
      <c r="L115" s="6" t="n"/>
      <c r="M115" s="7">
        <f>IF(H115="","",IFERROR(VLOOKUP(K115,$P$5:$Q$15,2,FALSE),"현금·선물"))</f>
        <v/>
      </c>
    </row>
    <row r="116">
      <c r="H116" s="6" t="n"/>
      <c r="I116" s="61" t="n"/>
      <c r="J116" s="6" t="n"/>
      <c r="K116" s="6" t="n"/>
      <c r="L116" s="6" t="n"/>
      <c r="M116" s="7">
        <f>IF(H116="","",IFERROR(VLOOKUP(K116,$P$5:$Q$15,2,FALSE),"현금·선물"))</f>
        <v/>
      </c>
    </row>
    <row r="117">
      <c r="H117" s="6" t="n"/>
      <c r="I117" s="61" t="n"/>
      <c r="J117" s="6" t="n"/>
      <c r="K117" s="6" t="n"/>
      <c r="L117" s="6" t="n"/>
      <c r="M117" s="7">
        <f>IF(H117="","",IFERROR(VLOOKUP(K117,$P$5:$Q$15,2,FALSE),"현금·선물"))</f>
        <v/>
      </c>
    </row>
    <row r="118">
      <c r="H118" s="6" t="n"/>
      <c r="I118" s="61" t="n"/>
      <c r="J118" s="6" t="n"/>
      <c r="K118" s="6" t="n"/>
      <c r="L118" s="6" t="n"/>
      <c r="M118" s="7">
        <f>IF(H118="","",IFERROR(VLOOKUP(K118,$P$5:$Q$15,2,FALSE),"현금·선물"))</f>
        <v/>
      </c>
    </row>
    <row r="119">
      <c r="H119" s="6" t="n"/>
      <c r="I119" s="61" t="n"/>
      <c r="J119" s="6" t="n"/>
      <c r="K119" s="6" t="n"/>
      <c r="L119" s="6" t="n"/>
      <c r="M119" s="7">
        <f>IF(H119="","",IFERROR(VLOOKUP(K119,$P$5:$Q$15,2,FALSE),"현금·선물"))</f>
        <v/>
      </c>
    </row>
    <row r="120">
      <c r="H120" s="6" t="n"/>
      <c r="I120" s="61" t="n"/>
      <c r="J120" s="6" t="n"/>
      <c r="K120" s="6" t="n"/>
      <c r="L120" s="6" t="n"/>
      <c r="M120" s="7">
        <f>IF(H120="","",IFERROR(VLOOKUP(K120,$P$5:$Q$15,2,FALSE),"현금·선물"))</f>
        <v/>
      </c>
    </row>
    <row r="121">
      <c r="H121" s="6" t="n"/>
      <c r="I121" s="61" t="n"/>
      <c r="J121" s="6" t="n"/>
      <c r="K121" s="6" t="n"/>
      <c r="L121" s="6" t="n"/>
      <c r="M121" s="7">
        <f>IF(H121="","",IFERROR(VLOOKUP(K121,$P$5:$Q$15,2,FALSE),"현금·선물"))</f>
        <v/>
      </c>
    </row>
    <row r="122">
      <c r="H122" s="6" t="n"/>
      <c r="I122" s="61" t="n"/>
      <c r="J122" s="6" t="n"/>
      <c r="K122" s="6" t="n"/>
      <c r="L122" s="6" t="n"/>
      <c r="M122" s="7">
        <f>IF(H122="","",IFERROR(VLOOKUP(K122,$P$5:$Q$15,2,FALSE),"현금·선물"))</f>
        <v/>
      </c>
    </row>
    <row r="123">
      <c r="H123" s="6" t="n"/>
      <c r="I123" s="61" t="n"/>
      <c r="J123" s="6" t="n"/>
      <c r="K123" s="6" t="n"/>
      <c r="L123" s="6" t="n"/>
      <c r="M123" s="7">
        <f>IF(H123="","",IFERROR(VLOOKUP(K123,$P$5:$Q$15,2,FALSE),"현금·선물"))</f>
        <v/>
      </c>
    </row>
    <row r="124">
      <c r="H124" s="6" t="n"/>
      <c r="I124" s="61" t="n"/>
      <c r="J124" s="6" t="n"/>
      <c r="K124" s="6" t="n"/>
      <c r="L124" s="6" t="n"/>
      <c r="M124" s="7">
        <f>IF(H124="","",IFERROR(VLOOKUP(K124,$P$5:$Q$15,2,FALSE),"현금·선물"))</f>
        <v/>
      </c>
    </row>
    <row r="125">
      <c r="H125" s="6" t="n"/>
      <c r="I125" s="61" t="n"/>
      <c r="J125" s="6" t="n"/>
      <c r="K125" s="6" t="n"/>
      <c r="L125" s="6" t="n"/>
      <c r="M125" s="7">
        <f>IF(H125="","",IFERROR(VLOOKUP(K125,$P$5:$Q$15,2,FALSE),"현금·선물"))</f>
        <v/>
      </c>
    </row>
    <row r="126">
      <c r="H126" s="6" t="n"/>
      <c r="I126" s="61" t="n"/>
      <c r="J126" s="6" t="n"/>
      <c r="K126" s="6" t="n"/>
      <c r="L126" s="6" t="n"/>
      <c r="M126" s="7">
        <f>IF(H126="","",IFERROR(VLOOKUP(K126,$P$5:$Q$15,2,FALSE),"현금·선물"))</f>
        <v/>
      </c>
    </row>
    <row r="127">
      <c r="H127" s="6" t="n"/>
      <c r="I127" s="61" t="n"/>
      <c r="J127" s="6" t="n"/>
      <c r="K127" s="6" t="n"/>
      <c r="L127" s="6" t="n"/>
      <c r="M127" s="7">
        <f>IF(H127="","",IFERROR(VLOOKUP(K127,$P$5:$Q$15,2,FALSE),"현금·선물"))</f>
        <v/>
      </c>
    </row>
    <row r="128">
      <c r="H128" s="6" t="n"/>
      <c r="I128" s="61" t="n"/>
      <c r="J128" s="6" t="n"/>
      <c r="K128" s="6" t="n"/>
      <c r="L128" s="6" t="n"/>
      <c r="M128" s="7">
        <f>IF(H128="","",IFERROR(VLOOKUP(K128,$P$5:$Q$15,2,FALSE),"현금·선물"))</f>
        <v/>
      </c>
    </row>
    <row r="129">
      <c r="H129" s="6" t="n"/>
      <c r="I129" s="61" t="n"/>
      <c r="J129" s="6" t="n"/>
      <c r="K129" s="6" t="n"/>
      <c r="L129" s="6" t="n"/>
      <c r="M129" s="7">
        <f>IF(H129="","",IFERROR(VLOOKUP(K129,$P$5:$Q$15,2,FALSE),"현금·선물"))</f>
        <v/>
      </c>
    </row>
    <row r="130">
      <c r="H130" s="6" t="n"/>
      <c r="I130" s="61" t="n"/>
      <c r="J130" s="6" t="n"/>
      <c r="K130" s="6" t="n"/>
      <c r="L130" s="6" t="n"/>
      <c r="M130" s="7">
        <f>IF(H130="","",IFERROR(VLOOKUP(K130,$P$5:$Q$15,2,FALSE),"현금·선물"))</f>
        <v/>
      </c>
    </row>
    <row r="131">
      <c r="H131" s="6" t="n"/>
      <c r="I131" s="61" t="n"/>
      <c r="J131" s="6" t="n"/>
      <c r="K131" s="6" t="n"/>
      <c r="L131" s="6" t="n"/>
      <c r="M131" s="7">
        <f>IF(H131="","",IFERROR(VLOOKUP(K131,$P$5:$Q$15,2,FALSE),"현금·선물"))</f>
        <v/>
      </c>
    </row>
    <row r="132">
      <c r="H132" s="6" t="n"/>
      <c r="I132" s="61" t="n"/>
      <c r="J132" s="6" t="n"/>
      <c r="K132" s="6" t="n"/>
      <c r="L132" s="6" t="n"/>
      <c r="M132" s="7">
        <f>IF(H132="","",IFERROR(VLOOKUP(K132,$P$5:$Q$15,2,FALSE),"현금·선물"))</f>
        <v/>
      </c>
    </row>
    <row r="133">
      <c r="H133" s="6" t="n"/>
      <c r="I133" s="61" t="n"/>
      <c r="J133" s="6" t="n"/>
      <c r="K133" s="6" t="n"/>
      <c r="L133" s="6" t="n"/>
      <c r="M133" s="7">
        <f>IF(H133="","",IFERROR(VLOOKUP(K133,$P$5:$Q$15,2,FALSE),"현금·선물"))</f>
        <v/>
      </c>
    </row>
    <row r="134">
      <c r="H134" s="6" t="n"/>
      <c r="I134" s="61" t="n"/>
      <c r="J134" s="6" t="n"/>
      <c r="K134" s="6" t="n"/>
      <c r="L134" s="6" t="n"/>
      <c r="M134" s="7">
        <f>IF(H134="","",IFERROR(VLOOKUP(K134,$P$5:$Q$15,2,FALSE),"현금·선물"))</f>
        <v/>
      </c>
    </row>
    <row r="135">
      <c r="H135" s="6" t="n"/>
      <c r="I135" s="61" t="n"/>
      <c r="J135" s="6" t="n"/>
      <c r="K135" s="6" t="n"/>
      <c r="L135" s="6" t="n"/>
      <c r="M135" s="7">
        <f>IF(H135="","",IFERROR(VLOOKUP(K135,$P$5:$Q$15,2,FALSE),"현금·선물"))</f>
        <v/>
      </c>
    </row>
    <row r="136">
      <c r="H136" s="6" t="n"/>
      <c r="I136" s="61" t="n"/>
      <c r="J136" s="6" t="n"/>
      <c r="K136" s="6" t="n"/>
      <c r="L136" s="6" t="n"/>
      <c r="M136" s="7">
        <f>IF(H136="","",IFERROR(VLOOKUP(K136,$P$5:$Q$15,2,FALSE),"현금·선물"))</f>
        <v/>
      </c>
    </row>
    <row r="137">
      <c r="H137" s="6" t="n"/>
      <c r="I137" s="61" t="n"/>
      <c r="J137" s="6" t="n"/>
      <c r="K137" s="6" t="n"/>
      <c r="L137" s="6" t="n"/>
      <c r="M137" s="7">
        <f>IF(H137="","",IFERROR(VLOOKUP(K137,$P$5:$Q$15,2,FALSE),"현금·선물"))</f>
        <v/>
      </c>
    </row>
    <row r="138">
      <c r="H138" s="6" t="n"/>
      <c r="I138" s="61" t="n"/>
      <c r="J138" s="6" t="n"/>
      <c r="K138" s="6" t="n"/>
      <c r="L138" s="6" t="n"/>
      <c r="M138" s="7">
        <f>IF(H138="","",IFERROR(VLOOKUP(K138,$P$5:$Q$15,2,FALSE),"현금·선물"))</f>
        <v/>
      </c>
    </row>
    <row r="139">
      <c r="H139" s="6" t="n"/>
      <c r="I139" s="61" t="n"/>
      <c r="J139" s="6" t="n"/>
      <c r="K139" s="6" t="n"/>
      <c r="L139" s="6" t="n"/>
      <c r="M139" s="7">
        <f>IF(H139="","",IFERROR(VLOOKUP(K139,$P$5:$Q$15,2,FALSE),"현금·선물"))</f>
        <v/>
      </c>
    </row>
    <row r="140">
      <c r="H140" s="6" t="n"/>
      <c r="I140" s="61" t="n"/>
      <c r="J140" s="6" t="n"/>
      <c r="K140" s="6" t="n"/>
      <c r="L140" s="6" t="n"/>
      <c r="M140" s="7">
        <f>IF(H140="","",IFERROR(VLOOKUP(K140,$P$5:$Q$15,2,FALSE),"현금·선물"))</f>
        <v/>
      </c>
    </row>
    <row r="141">
      <c r="H141" s="6" t="n"/>
      <c r="I141" s="61" t="n"/>
      <c r="J141" s="6" t="n"/>
      <c r="K141" s="6" t="n"/>
      <c r="L141" s="6" t="n"/>
      <c r="M141" s="7">
        <f>IF(H141="","",IFERROR(VLOOKUP(K141,$P$5:$Q$15,2,FALSE),"현금·선물"))</f>
        <v/>
      </c>
    </row>
    <row r="142">
      <c r="H142" s="6" t="n"/>
      <c r="I142" s="61" t="n"/>
      <c r="J142" s="6" t="n"/>
      <c r="K142" s="6" t="n"/>
      <c r="L142" s="6" t="n"/>
      <c r="M142" s="7">
        <f>IF(H142="","",IFERROR(VLOOKUP(K142,$P$5:$Q$15,2,FALSE),"현금·선물"))</f>
        <v/>
      </c>
    </row>
    <row r="143">
      <c r="H143" s="6" t="n"/>
      <c r="I143" s="61" t="n"/>
      <c r="J143" s="6" t="n"/>
      <c r="K143" s="6" t="n"/>
      <c r="L143" s="6" t="n"/>
      <c r="M143" s="7">
        <f>IF(H143="","",IFERROR(VLOOKUP(K143,$P$5:$Q$15,2,FALSE),"현금·선물"))</f>
        <v/>
      </c>
    </row>
    <row r="144">
      <c r="H144" s="6" t="n"/>
      <c r="I144" s="61" t="n"/>
      <c r="J144" s="6" t="n"/>
      <c r="K144" s="6" t="n"/>
      <c r="L144" s="6" t="n"/>
      <c r="M144" s="7">
        <f>IF(H144="","",IFERROR(VLOOKUP(K144,$P$5:$Q$15,2,FALSE),"현금·선물"))</f>
        <v/>
      </c>
    </row>
    <row r="145">
      <c r="H145" s="6" t="n"/>
      <c r="I145" s="61" t="n"/>
      <c r="J145" s="6" t="n"/>
      <c r="K145" s="6" t="n"/>
      <c r="L145" s="6" t="n"/>
      <c r="M145" s="7">
        <f>IF(H145="","",IFERROR(VLOOKUP(K145,$P$5:$Q$15,2,FALSE),"현금·선물"))</f>
        <v/>
      </c>
    </row>
    <row r="146">
      <c r="H146" s="6" t="n"/>
      <c r="I146" s="61" t="n"/>
      <c r="J146" s="6" t="n"/>
      <c r="K146" s="6" t="n"/>
      <c r="L146" s="6" t="n"/>
      <c r="M146" s="7">
        <f>IF(H146="","",IFERROR(VLOOKUP(K146,$P$5:$Q$15,2,FALSE),"현금·선물"))</f>
        <v/>
      </c>
    </row>
    <row r="147">
      <c r="H147" s="6" t="n"/>
      <c r="I147" s="61" t="n"/>
      <c r="J147" s="6" t="n"/>
      <c r="K147" s="6" t="n"/>
      <c r="L147" s="6" t="n"/>
      <c r="M147" s="7">
        <f>IF(H147="","",IFERROR(VLOOKUP(K147,$P$5:$Q$15,2,FALSE),"현금·선물"))</f>
        <v/>
      </c>
    </row>
    <row r="148">
      <c r="H148" s="6" t="n"/>
      <c r="I148" s="61" t="n"/>
      <c r="J148" s="6" t="n"/>
      <c r="K148" s="6" t="n"/>
      <c r="L148" s="6" t="n"/>
      <c r="M148" s="7">
        <f>IF(H148="","",IFERROR(VLOOKUP(K148,$P$5:$Q$15,2,FALSE),"현금·선물"))</f>
        <v/>
      </c>
    </row>
    <row r="149">
      <c r="H149" s="6" t="n"/>
      <c r="I149" s="61" t="n"/>
      <c r="J149" s="6" t="n"/>
      <c r="K149" s="6" t="n"/>
      <c r="L149" s="6" t="n"/>
      <c r="M149" s="7">
        <f>IF(H149="","",IFERROR(VLOOKUP(K149,$P$5:$Q$15,2,FALSE),"현금·선물"))</f>
        <v/>
      </c>
    </row>
    <row r="150">
      <c r="H150" s="6" t="n"/>
      <c r="I150" s="61" t="n"/>
      <c r="J150" s="6" t="n"/>
      <c r="K150" s="6" t="n"/>
      <c r="L150" s="6" t="n"/>
      <c r="M150" s="7">
        <f>IF(H150="","",IFERROR(VLOOKUP(K150,$P$5:$Q$15,2,FALSE),"현금·선물"))</f>
        <v/>
      </c>
    </row>
    <row r="151">
      <c r="H151" s="6" t="n"/>
      <c r="I151" s="61" t="n"/>
      <c r="J151" s="6" t="n"/>
      <c r="K151" s="6" t="n"/>
      <c r="L151" s="6" t="n"/>
      <c r="M151" s="7">
        <f>IF(H151="","",IFERROR(VLOOKUP(K151,$P$5:$Q$15,2,FALSE),"현금·선물"))</f>
        <v/>
      </c>
    </row>
    <row r="152">
      <c r="H152" s="6" t="n"/>
      <c r="I152" s="61" t="n"/>
      <c r="J152" s="6" t="n"/>
      <c r="K152" s="6" t="n"/>
      <c r="L152" s="6" t="n"/>
      <c r="M152" s="7">
        <f>IF(H152="","",IFERROR(VLOOKUP(K152,$P$5:$Q$15,2,FALSE),"현금·선물"))</f>
        <v/>
      </c>
    </row>
    <row r="153">
      <c r="H153" s="6" t="n"/>
      <c r="I153" s="61" t="n"/>
      <c r="J153" s="6" t="n"/>
      <c r="K153" s="6" t="n"/>
      <c r="L153" s="6" t="n"/>
      <c r="M153" s="7">
        <f>IF(H153="","",IFERROR(VLOOKUP(K153,$P$5:$Q$15,2,FALSE),"현금·선물"))</f>
        <v/>
      </c>
    </row>
    <row r="154">
      <c r="H154" s="6" t="n"/>
      <c r="I154" s="61" t="n"/>
      <c r="J154" s="6" t="n"/>
      <c r="K154" s="6" t="n"/>
      <c r="L154" s="6" t="n"/>
      <c r="M154" s="7">
        <f>IF(H154="","",IFERROR(VLOOKUP(K154,$P$5:$Q$15,2,FALSE),"현금·선물"))</f>
        <v/>
      </c>
    </row>
    <row r="155">
      <c r="H155" s="6" t="n"/>
      <c r="I155" s="61" t="n"/>
      <c r="J155" s="6" t="n"/>
      <c r="K155" s="6" t="n"/>
      <c r="L155" s="6" t="n"/>
      <c r="M155" s="7">
        <f>IF(H155="","",IFERROR(VLOOKUP(K155,$P$5:$Q$15,2,FALSE),"현금·선물"))</f>
        <v/>
      </c>
    </row>
    <row r="156">
      <c r="H156" s="6" t="n"/>
      <c r="I156" s="61" t="n"/>
      <c r="J156" s="6" t="n"/>
      <c r="K156" s="6" t="n"/>
      <c r="L156" s="6" t="n"/>
      <c r="M156" s="7">
        <f>IF(H156="","",IFERROR(VLOOKUP(K156,$P$5:$Q$15,2,FALSE),"현금·선물"))</f>
        <v/>
      </c>
    </row>
    <row r="157">
      <c r="H157" s="6" t="n"/>
      <c r="I157" s="61" t="n"/>
      <c r="J157" s="6" t="n"/>
      <c r="K157" s="6" t="n"/>
      <c r="L157" s="6" t="n"/>
      <c r="M157" s="7">
        <f>IF(H157="","",IFERROR(VLOOKUP(K157,$P$5:$Q$15,2,FALSE),"현금·선물"))</f>
        <v/>
      </c>
    </row>
    <row r="158">
      <c r="H158" s="6" t="n"/>
      <c r="I158" s="61" t="n"/>
      <c r="J158" s="6" t="n"/>
      <c r="K158" s="6" t="n"/>
      <c r="L158" s="6" t="n"/>
      <c r="M158" s="7">
        <f>IF(H158="","",IFERROR(VLOOKUP(K158,$P$5:$Q$15,2,FALSE),"현금·선물"))</f>
        <v/>
      </c>
    </row>
    <row r="159">
      <c r="H159" s="6" t="n"/>
      <c r="I159" s="61" t="n"/>
      <c r="J159" s="6" t="n"/>
      <c r="K159" s="6" t="n"/>
      <c r="L159" s="6" t="n"/>
      <c r="M159" s="7">
        <f>IF(H159="","",IFERROR(VLOOKUP(K159,$P$5:$Q$15,2,FALSE),"현금·선물"))</f>
        <v/>
      </c>
    </row>
    <row r="160">
      <c r="H160" s="6" t="n"/>
      <c r="I160" s="61" t="n"/>
      <c r="J160" s="6" t="n"/>
      <c r="K160" s="6" t="n"/>
      <c r="L160" s="6" t="n"/>
      <c r="M160" s="7">
        <f>IF(H160="","",IFERROR(VLOOKUP(K160,$P$5:$Q$15,2,FALSE),"현금·선물"))</f>
        <v/>
      </c>
    </row>
    <row r="161">
      <c r="H161" s="6" t="n"/>
      <c r="I161" s="61" t="n"/>
      <c r="J161" s="6" t="n"/>
      <c r="K161" s="6" t="n"/>
      <c r="L161" s="6" t="n"/>
      <c r="M161" s="7">
        <f>IF(H161="","",IFERROR(VLOOKUP(K161,$P$5:$Q$15,2,FALSE),"현금·선물"))</f>
        <v/>
      </c>
    </row>
    <row r="162">
      <c r="H162" s="6" t="n"/>
      <c r="I162" s="61" t="n"/>
      <c r="J162" s="6" t="n"/>
      <c r="K162" s="6" t="n"/>
      <c r="L162" s="6" t="n"/>
      <c r="M162" s="7">
        <f>IF(H162="","",IFERROR(VLOOKUP(K162,$P$5:$Q$15,2,FALSE),"현금·선물"))</f>
        <v/>
      </c>
    </row>
    <row r="163">
      <c r="H163" s="6" t="n"/>
      <c r="I163" s="61" t="n"/>
      <c r="J163" s="6" t="n"/>
      <c r="K163" s="6" t="n"/>
      <c r="L163" s="6" t="n"/>
      <c r="M163" s="7">
        <f>IF(H163="","",IFERROR(VLOOKUP(K163,$P$5:$Q$15,2,FALSE),"현금·선물"))</f>
        <v/>
      </c>
    </row>
    <row r="164">
      <c r="H164" s="6" t="n"/>
      <c r="I164" s="61" t="n"/>
      <c r="J164" s="6" t="n"/>
      <c r="K164" s="6" t="n"/>
      <c r="L164" s="6" t="n"/>
      <c r="M164" s="7">
        <f>IF(H164="","",IFERROR(VLOOKUP(K164,$P$5:$Q$15,2,FALSE),"현금·선물"))</f>
        <v/>
      </c>
    </row>
    <row r="165">
      <c r="H165" s="6" t="n"/>
      <c r="I165" s="61" t="n"/>
      <c r="J165" s="6" t="n"/>
      <c r="K165" s="6" t="n"/>
      <c r="L165" s="6" t="n"/>
      <c r="M165" s="7">
        <f>IF(H165="","",IFERROR(VLOOKUP(K165,$P$5:$Q$15,2,FALSE),"현금·선물"))</f>
        <v/>
      </c>
    </row>
    <row r="166">
      <c r="H166" s="6" t="n"/>
      <c r="I166" s="61" t="n"/>
      <c r="J166" s="6" t="n"/>
      <c r="K166" s="6" t="n"/>
      <c r="L166" s="6" t="n"/>
      <c r="M166" s="7">
        <f>IF(H166="","",IFERROR(VLOOKUP(K166,$P$5:$Q$15,2,FALSE),"현금·선물"))</f>
        <v/>
      </c>
    </row>
  </sheetData>
  <pageMargins left="0.75" right="0.75" top="1" bottom="1" header="0.5" footer="0.5"/>
  <drawing xmlns:r="http://schemas.openxmlformats.org/officeDocument/2006/relationships" r:id="rId1"/>
</worksheet>
</file>

<file path=xl/worksheets/sheet9.xml><?xml version="1.0" encoding="utf-8"?>
<worksheet xmlns="http://schemas.openxmlformats.org/spreadsheetml/2006/main">
  <sheetPr>
    <outlinePr summaryBelow="1" summaryRight="1"/>
    <pageSetUpPr/>
  </sheetPr>
  <dimension ref="A1:BL201"/>
  <sheetViews>
    <sheetView workbookViewId="0">
      <pane xSplit="3" ySplit="4" topLeftCell="D5" activePane="bottomRight" state="frozen"/>
      <selection pane="topRight"/>
      <selection pane="bottomLeft"/>
      <selection pane="bottomRight" activeCell="A1" sqref="A1"/>
    </sheetView>
  </sheetViews>
  <sheetFormatPr baseColWidth="8" defaultRowHeight="15"/>
  <cols>
    <col width="8" customWidth="1" min="1" max="1"/>
    <col width="24" customWidth="1" min="2" max="2"/>
    <col width="12" customWidth="1" min="3" max="3"/>
    <col width="8.5" customWidth="1" min="4" max="4"/>
    <col width="8.5" customWidth="1" min="5" max="5"/>
    <col width="8.5" customWidth="1" min="6" max="6"/>
    <col width="8.5" customWidth="1" min="7" max="7"/>
    <col width="8.5" customWidth="1" min="8" max="8"/>
    <col width="8.5" customWidth="1" min="9" max="9"/>
    <col width="8.5" customWidth="1" min="10" max="10"/>
    <col width="8.5" customWidth="1" min="11" max="11"/>
    <col width="8.5" customWidth="1" min="12" max="12"/>
    <col width="8.5" customWidth="1" min="13" max="13"/>
    <col width="8.5" customWidth="1" min="14" max="14"/>
    <col width="8.5" customWidth="1" min="15" max="15"/>
    <col width="8.5" customWidth="1" min="16" max="16"/>
    <col width="8.5" customWidth="1" min="17" max="17"/>
    <col width="8.5" customWidth="1" min="18" max="18"/>
    <col width="8.5" customWidth="1" min="19" max="19"/>
    <col width="8.5" customWidth="1" min="20" max="20"/>
    <col width="8.5" customWidth="1" min="21" max="21"/>
    <col width="8.5" customWidth="1" min="22" max="22"/>
    <col width="8.5" customWidth="1" min="23" max="23"/>
    <col width="8.5" customWidth="1" min="24" max="24"/>
    <col width="8.5" customWidth="1" min="25" max="25"/>
    <col width="8.5" customWidth="1" min="26" max="26"/>
    <col width="8.5" customWidth="1" min="27" max="27"/>
    <col width="8.5" customWidth="1" min="28" max="28"/>
    <col width="8.5" customWidth="1" min="29" max="29"/>
    <col width="8.5" customWidth="1" min="30" max="30"/>
    <col width="8.5" customWidth="1" min="31" max="31"/>
    <col width="8.5" customWidth="1" min="32" max="32"/>
    <col width="8.5" customWidth="1" min="33" max="33"/>
    <col width="8.5" customWidth="1" min="34" max="34"/>
    <col width="8.5" customWidth="1" min="35" max="35"/>
    <col width="8.5" customWidth="1" min="36" max="36"/>
    <col width="8.5" customWidth="1" min="37" max="37"/>
    <col width="8.5" customWidth="1" min="38" max="38"/>
    <col width="8.5" customWidth="1" min="39" max="39"/>
    <col width="8.5" customWidth="1" min="40" max="40"/>
    <col width="8.5" customWidth="1" min="41" max="41"/>
    <col width="8.5" customWidth="1" min="42" max="42"/>
    <col width="8.5" customWidth="1" min="43" max="43"/>
    <col width="8.5" customWidth="1" min="44" max="44"/>
    <col width="8.5" customWidth="1" min="45" max="45"/>
    <col width="8.5" customWidth="1" min="46" max="46"/>
    <col width="8.5" customWidth="1" min="47" max="47"/>
    <col width="8.5" customWidth="1" min="48" max="48"/>
    <col width="8.5" customWidth="1" min="49" max="49"/>
    <col width="8.5" customWidth="1" min="50" max="50"/>
    <col width="8.5" customWidth="1" min="51" max="51"/>
    <col width="8.5" customWidth="1" min="52" max="52"/>
    <col width="8.5" customWidth="1" min="53" max="53"/>
    <col width="8.5" customWidth="1" min="54" max="54"/>
    <col width="8.5" customWidth="1" min="55" max="55"/>
    <col width="8.5" customWidth="1" min="56" max="56"/>
    <col width="8.5" customWidth="1" min="57" max="57"/>
    <col width="8.5" customWidth="1" min="58" max="58"/>
    <col width="8.5" customWidth="1" min="59" max="59"/>
    <col width="8.5" customWidth="1" min="60" max="60"/>
    <col width="8.5" customWidth="1" min="61" max="61"/>
    <col width="8.5" customWidth="1" min="62" max="62"/>
    <col width="8.5" customWidth="1" min="63" max="63"/>
    <col width="8.5" customWidth="1" min="64" max="64"/>
  </cols>
  <sheetData>
    <row r="1">
      <c r="A1" s="1" t="inlineStr">
        <is>
          <t>SCHD 월별 구성종목 비중 (매월 첫 거래일)</t>
        </is>
      </c>
    </row>
    <row r="2">
      <c r="A2" s="2" t="inlineStr">
        <is>
          <t>2021-10 ~ 2026-10 · Schwab 공식 보유종목 CSV(official) / 공식 보유 주식 수 × 종가 계산(computed) · 빈칸 = 그 달엔 보유하지 않음</t>
        </is>
      </c>
    </row>
    <row r="3">
      <c r="D3" s="2" t="inlineStr">
        <is>
          <t>official</t>
        </is>
      </c>
      <c r="E3" s="2" t="inlineStr">
        <is>
          <t>official</t>
        </is>
      </c>
      <c r="F3" s="2" t="inlineStr">
        <is>
          <t>official</t>
        </is>
      </c>
      <c r="G3" s="2" t="inlineStr">
        <is>
          <t>official</t>
        </is>
      </c>
      <c r="H3" s="2" t="inlineStr">
        <is>
          <t>official</t>
        </is>
      </c>
      <c r="I3" s="2" t="inlineStr">
        <is>
          <t>official</t>
        </is>
      </c>
      <c r="J3" s="2" t="inlineStr">
        <is>
          <t>official</t>
        </is>
      </c>
      <c r="K3" s="2" t="inlineStr">
        <is>
          <t>official</t>
        </is>
      </c>
      <c r="L3" s="2" t="inlineStr">
        <is>
          <t>official</t>
        </is>
      </c>
      <c r="M3" s="2" t="inlineStr">
        <is>
          <t>official</t>
        </is>
      </c>
      <c r="N3" s="2" t="inlineStr">
        <is>
          <t>official</t>
        </is>
      </c>
      <c r="O3" s="2" t="inlineStr">
        <is>
          <t>official</t>
        </is>
      </c>
      <c r="P3" s="2" t="inlineStr">
        <is>
          <t>official</t>
        </is>
      </c>
      <c r="Q3" s="2" t="inlineStr">
        <is>
          <t>official</t>
        </is>
      </c>
      <c r="R3" s="2" t="inlineStr">
        <is>
          <t>official</t>
        </is>
      </c>
      <c r="S3" s="2" t="inlineStr">
        <is>
          <t>official</t>
        </is>
      </c>
      <c r="T3" s="2" t="inlineStr">
        <is>
          <t>official</t>
        </is>
      </c>
      <c r="U3" s="2" t="inlineStr">
        <is>
          <t>official</t>
        </is>
      </c>
      <c r="V3" s="2" t="inlineStr">
        <is>
          <t>official</t>
        </is>
      </c>
      <c r="W3" s="2" t="inlineStr">
        <is>
          <t>official</t>
        </is>
      </c>
      <c r="X3" s="2" t="inlineStr">
        <is>
          <t>official</t>
        </is>
      </c>
      <c r="Y3" s="2" t="inlineStr">
        <is>
          <t>official</t>
        </is>
      </c>
      <c r="Z3" s="2" t="inlineStr">
        <is>
          <t>official</t>
        </is>
      </c>
      <c r="AA3" s="2" t="inlineStr">
        <is>
          <t>official</t>
        </is>
      </c>
      <c r="AB3" s="2" t="inlineStr">
        <is>
          <t>official</t>
        </is>
      </c>
      <c r="AC3" s="2" t="inlineStr">
        <is>
          <t>official</t>
        </is>
      </c>
      <c r="AD3" s="2" t="inlineStr">
        <is>
          <t>official</t>
        </is>
      </c>
      <c r="AE3" s="2" t="inlineStr">
        <is>
          <t>official</t>
        </is>
      </c>
      <c r="AF3" s="2" t="inlineStr">
        <is>
          <t>official</t>
        </is>
      </c>
      <c r="AG3" s="2" t="inlineStr">
        <is>
          <t>official</t>
        </is>
      </c>
      <c r="AH3" s="2" t="inlineStr">
        <is>
          <t>official</t>
        </is>
      </c>
      <c r="AI3" s="2" t="inlineStr">
        <is>
          <t>official</t>
        </is>
      </c>
      <c r="AJ3" s="2" t="inlineStr">
        <is>
          <t>official</t>
        </is>
      </c>
      <c r="AK3" s="2" t="inlineStr">
        <is>
          <t>official</t>
        </is>
      </c>
      <c r="AL3" s="2" t="inlineStr">
        <is>
          <t>official</t>
        </is>
      </c>
      <c r="AM3" s="2" t="inlineStr">
        <is>
          <t>official</t>
        </is>
      </c>
      <c r="AN3" s="2" t="inlineStr">
        <is>
          <t>official</t>
        </is>
      </c>
      <c r="AO3" s="2" t="inlineStr">
        <is>
          <t>official</t>
        </is>
      </c>
      <c r="AP3" s="2" t="inlineStr">
        <is>
          <t>official</t>
        </is>
      </c>
      <c r="AQ3" s="2" t="inlineStr">
        <is>
          <t>official</t>
        </is>
      </c>
      <c r="AR3" s="2" t="inlineStr">
        <is>
          <t>official</t>
        </is>
      </c>
      <c r="AS3" s="2" t="inlineStr">
        <is>
          <t>official</t>
        </is>
      </c>
      <c r="AT3" s="2" t="inlineStr">
        <is>
          <t>official</t>
        </is>
      </c>
      <c r="AU3" s="2" t="inlineStr">
        <is>
          <t>official</t>
        </is>
      </c>
      <c r="AV3" s="2" t="inlineStr">
        <is>
          <t>official</t>
        </is>
      </c>
      <c r="AW3" s="2" t="inlineStr">
        <is>
          <t>official</t>
        </is>
      </c>
      <c r="AX3" s="2" t="inlineStr">
        <is>
          <t>official</t>
        </is>
      </c>
      <c r="AY3" s="2" t="inlineStr">
        <is>
          <t>official</t>
        </is>
      </c>
      <c r="AZ3" s="2" t="inlineStr">
        <is>
          <t>official</t>
        </is>
      </c>
      <c r="BA3" s="2" t="inlineStr">
        <is>
          <t>official</t>
        </is>
      </c>
      <c r="BB3" s="2" t="inlineStr">
        <is>
          <t>official</t>
        </is>
      </c>
      <c r="BC3" s="2" t="inlineStr">
        <is>
          <t>official</t>
        </is>
      </c>
      <c r="BD3" s="2" t="inlineStr">
        <is>
          <t>official</t>
        </is>
      </c>
      <c r="BE3" s="2" t="inlineStr">
        <is>
          <t>official</t>
        </is>
      </c>
      <c r="BF3" s="2" t="inlineStr">
        <is>
          <t>official</t>
        </is>
      </c>
      <c r="BG3" s="2" t="inlineStr">
        <is>
          <t>official</t>
        </is>
      </c>
      <c r="BH3" s="2" t="inlineStr">
        <is>
          <t>official</t>
        </is>
      </c>
      <c r="BI3" s="2" t="inlineStr">
        <is>
          <t>official</t>
        </is>
      </c>
      <c r="BJ3" s="2" t="inlineStr">
        <is>
          <t>official</t>
        </is>
      </c>
      <c r="BK3" s="2" t="inlineStr">
        <is>
          <t>official</t>
        </is>
      </c>
      <c r="BL3" s="2" t="inlineStr">
        <is>
          <t>official</t>
        </is>
      </c>
    </row>
    <row r="4" ht="30" customHeight="1">
      <c r="A4" s="23" t="inlineStr">
        <is>
          <t>티커</t>
        </is>
      </c>
      <c r="B4" s="23" t="inlineStr">
        <is>
          <t>종목</t>
        </is>
      </c>
      <c r="C4" s="23" t="inlineStr">
        <is>
          <t>섹터</t>
        </is>
      </c>
      <c r="D4" s="23" t="inlineStr">
        <is>
          <t>2021-10
10-01</t>
        </is>
      </c>
      <c r="E4" s="23" t="inlineStr">
        <is>
          <t>2021-11
11-01</t>
        </is>
      </c>
      <c r="F4" s="23" t="inlineStr">
        <is>
          <t>2021-12
12-01</t>
        </is>
      </c>
      <c r="G4" s="23" t="inlineStr">
        <is>
          <t>2022-01
01-03</t>
        </is>
      </c>
      <c r="H4" s="23" t="inlineStr">
        <is>
          <t>2022-02
02-01</t>
        </is>
      </c>
      <c r="I4" s="23" t="inlineStr">
        <is>
          <t>2022-03
03-01</t>
        </is>
      </c>
      <c r="J4" s="23" t="inlineStr">
        <is>
          <t>2022-04
04-01</t>
        </is>
      </c>
      <c r="K4" s="23" t="inlineStr">
        <is>
          <t>2022-05
05-02</t>
        </is>
      </c>
      <c r="L4" s="23" t="inlineStr">
        <is>
          <t>2022-06
06-01</t>
        </is>
      </c>
      <c r="M4" s="23" t="inlineStr">
        <is>
          <t>2022-07
07-01</t>
        </is>
      </c>
      <c r="N4" s="23" t="inlineStr">
        <is>
          <t>2022-08
08-01</t>
        </is>
      </c>
      <c r="O4" s="23" t="inlineStr">
        <is>
          <t>2022-09
09-01</t>
        </is>
      </c>
      <c r="P4" s="23" t="inlineStr">
        <is>
          <t>2022-10
10-03</t>
        </is>
      </c>
      <c r="Q4" s="23" t="inlineStr">
        <is>
          <t>2022-11
11-01</t>
        </is>
      </c>
      <c r="R4" s="23" t="inlineStr">
        <is>
          <t>2022-12
12-01</t>
        </is>
      </c>
      <c r="S4" s="23" t="inlineStr">
        <is>
          <t>2023-01
01-03</t>
        </is>
      </c>
      <c r="T4" s="23" t="inlineStr">
        <is>
          <t>2023-02
02-01</t>
        </is>
      </c>
      <c r="U4" s="23" t="inlineStr">
        <is>
          <t>2023-03
03-01</t>
        </is>
      </c>
      <c r="V4" s="23" t="inlineStr">
        <is>
          <t>2023-04
04-03</t>
        </is>
      </c>
      <c r="W4" s="23" t="inlineStr">
        <is>
          <t>2023-05
05-01</t>
        </is>
      </c>
      <c r="X4" s="23" t="inlineStr">
        <is>
          <t>2023-06
06-01</t>
        </is>
      </c>
      <c r="Y4" s="23" t="inlineStr">
        <is>
          <t>2023-07
07-03</t>
        </is>
      </c>
      <c r="Z4" s="23" t="inlineStr">
        <is>
          <t>2023-08
08-01</t>
        </is>
      </c>
      <c r="AA4" s="23" t="inlineStr">
        <is>
          <t>2023-09
09-01</t>
        </is>
      </c>
      <c r="AB4" s="23" t="inlineStr">
        <is>
          <t>2023-10
10-02</t>
        </is>
      </c>
      <c r="AC4" s="23" t="inlineStr">
        <is>
          <t>2023-11
11-01</t>
        </is>
      </c>
      <c r="AD4" s="23" t="inlineStr">
        <is>
          <t>2023-12
12-01</t>
        </is>
      </c>
      <c r="AE4" s="23" t="inlineStr">
        <is>
          <t>2024-01
01-02</t>
        </is>
      </c>
      <c r="AF4" s="23" t="inlineStr">
        <is>
          <t>2024-02
02-01</t>
        </is>
      </c>
      <c r="AG4" s="23" t="inlineStr">
        <is>
          <t>2024-03
03-01</t>
        </is>
      </c>
      <c r="AH4" s="23" t="inlineStr">
        <is>
          <t>2024-04
04-01</t>
        </is>
      </c>
      <c r="AI4" s="23" t="inlineStr">
        <is>
          <t>2024-05
05-01</t>
        </is>
      </c>
      <c r="AJ4" s="23" t="inlineStr">
        <is>
          <t>2024-06
06-03</t>
        </is>
      </c>
      <c r="AK4" s="23" t="inlineStr">
        <is>
          <t>2024-07
07-01</t>
        </is>
      </c>
      <c r="AL4" s="23" t="inlineStr">
        <is>
          <t>2024-08
08-01</t>
        </is>
      </c>
      <c r="AM4" s="23" t="inlineStr">
        <is>
          <t>2024-09
09-03</t>
        </is>
      </c>
      <c r="AN4" s="23" t="inlineStr">
        <is>
          <t>2024-10
10-01</t>
        </is>
      </c>
      <c r="AO4" s="23" t="inlineStr">
        <is>
          <t>2024-11
11-01</t>
        </is>
      </c>
      <c r="AP4" s="23" t="inlineStr">
        <is>
          <t>2024-12
12-02</t>
        </is>
      </c>
      <c r="AQ4" s="23" t="inlineStr">
        <is>
          <t>2025-01
01-02</t>
        </is>
      </c>
      <c r="AR4" s="23" t="inlineStr">
        <is>
          <t>2025-02
02-03</t>
        </is>
      </c>
      <c r="AS4" s="23" t="inlineStr">
        <is>
          <t>2025-03
03-03</t>
        </is>
      </c>
      <c r="AT4" s="23" t="inlineStr">
        <is>
          <t>2025-04
04-01</t>
        </is>
      </c>
      <c r="AU4" s="23" t="inlineStr">
        <is>
          <t>2025-05
05-01</t>
        </is>
      </c>
      <c r="AV4" s="23" t="inlineStr">
        <is>
          <t>2025-06
06-02</t>
        </is>
      </c>
      <c r="AW4" s="23" t="inlineStr">
        <is>
          <t>2025-07
07-01</t>
        </is>
      </c>
      <c r="AX4" s="23" t="inlineStr">
        <is>
          <t>2025-08
08-01</t>
        </is>
      </c>
      <c r="AY4" s="23" t="inlineStr">
        <is>
          <t>2025-09
09-02</t>
        </is>
      </c>
      <c r="AZ4" s="23" t="inlineStr">
        <is>
          <t>2025-10
10-01</t>
        </is>
      </c>
      <c r="BA4" s="23" t="inlineStr">
        <is>
          <t>2025-11
11-03</t>
        </is>
      </c>
      <c r="BB4" s="23" t="inlineStr">
        <is>
          <t>2025-12
12-01</t>
        </is>
      </c>
      <c r="BC4" s="23" t="inlineStr">
        <is>
          <t>2026-01
01-02</t>
        </is>
      </c>
      <c r="BD4" s="23" t="inlineStr">
        <is>
          <t>2026-02
02-02</t>
        </is>
      </c>
      <c r="BE4" s="23" t="inlineStr">
        <is>
          <t>2026-03
03-02</t>
        </is>
      </c>
      <c r="BF4" s="23" t="inlineStr">
        <is>
          <t>2026-04
04-01</t>
        </is>
      </c>
      <c r="BG4" s="23" t="inlineStr">
        <is>
          <t>2026-05
05-01</t>
        </is>
      </c>
      <c r="BH4" s="23" t="inlineStr">
        <is>
          <t>2026-06
06-01</t>
        </is>
      </c>
      <c r="BI4" s="23" t="inlineStr">
        <is>
          <t>2026-07
07-01</t>
        </is>
      </c>
      <c r="BJ4" s="23" t="inlineStr">
        <is>
          <t>2026-08
08-03</t>
        </is>
      </c>
      <c r="BK4" s="23" t="inlineStr">
        <is>
          <t>2026-09
09-01</t>
        </is>
      </c>
      <c r="BL4" s="23" t="inlineStr">
        <is>
          <t>2026-10
10-01</t>
        </is>
      </c>
    </row>
    <row r="5">
      <c r="A5" s="4" t="inlineStr">
        <is>
          <t>TXN</t>
        </is>
      </c>
      <c r="B5" s="4" t="inlineStr">
        <is>
          <t>텍사스 인스트루먼트</t>
        </is>
      </c>
      <c r="C5" s="4" t="inlineStr">
        <is>
          <t>정보기술</t>
        </is>
      </c>
      <c r="D5" s="65" t="n">
        <v>0.041818</v>
      </c>
      <c r="E5" s="65" t="n">
        <v>0.039167</v>
      </c>
      <c r="F5" s="65" t="n">
        <v>0.04103399999999999</v>
      </c>
      <c r="G5" s="65" t="n">
        <v>0.036863</v>
      </c>
      <c r="H5" s="65" t="n">
        <v>0.036172</v>
      </c>
      <c r="I5" s="65" t="n">
        <v>0.034955</v>
      </c>
      <c r="J5" s="65" t="n">
        <v>0.041052</v>
      </c>
      <c r="K5" s="65" t="n">
        <v>0.039826</v>
      </c>
      <c r="L5" s="65" t="n">
        <v>0.039816</v>
      </c>
      <c r="M5" s="65" t="n">
        <v>0.039957</v>
      </c>
      <c r="N5" s="65" t="n">
        <v>0.044901</v>
      </c>
      <c r="O5" s="65" t="n">
        <v>0.042667</v>
      </c>
      <c r="P5" s="65" t="n">
        <v>0.04059</v>
      </c>
      <c r="Q5" s="65" t="n">
        <v>0.038009</v>
      </c>
      <c r="R5" s="65" t="n">
        <v>0.03997</v>
      </c>
      <c r="S5" s="65" t="n">
        <v>0.038297</v>
      </c>
      <c r="T5" s="65" t="n">
        <v>0.040377</v>
      </c>
      <c r="U5" s="65" t="n">
        <v>0.04038</v>
      </c>
      <c r="V5" s="65" t="n">
        <v>0.042058</v>
      </c>
      <c r="W5" s="65" t="n">
        <v>0.038228</v>
      </c>
      <c r="X5" s="65" t="n">
        <v>0.041548</v>
      </c>
      <c r="Y5" s="65" t="n">
        <v>0.041043</v>
      </c>
      <c r="Z5" s="65" t="n">
        <v>0.039506</v>
      </c>
      <c r="AA5" s="65" t="n">
        <v>0.037478</v>
      </c>
      <c r="AB5" s="65" t="n">
        <v>0.038919</v>
      </c>
      <c r="AC5" s="65" t="n">
        <v>0.036295</v>
      </c>
      <c r="AD5" s="65" t="n">
        <v>0.036775</v>
      </c>
      <c r="AE5" s="65" t="n">
        <v>0.041678</v>
      </c>
      <c r="AF5" s="65" t="n">
        <v>0.039225</v>
      </c>
      <c r="AG5" s="65" t="n">
        <v>0.040331</v>
      </c>
      <c r="AH5" s="65" t="n">
        <v>0.040433</v>
      </c>
      <c r="AI5" s="65" t="n">
        <v>0.043203</v>
      </c>
      <c r="AJ5" s="65" t="n">
        <v>0.046858</v>
      </c>
      <c r="AK5" s="65" t="n">
        <v>0.039455</v>
      </c>
      <c r="AL5" s="65" t="n">
        <v>0.038993</v>
      </c>
      <c r="AM5" s="65" t="n">
        <v>0.040187</v>
      </c>
      <c r="AN5" s="65" t="n">
        <v>0.039652</v>
      </c>
      <c r="AO5" s="65" t="n">
        <v>0.03903</v>
      </c>
      <c r="AP5" s="65" t="n">
        <v>0.037032</v>
      </c>
      <c r="AQ5" s="65" t="n">
        <v>0.039969</v>
      </c>
      <c r="AR5" s="65" t="n">
        <v>0.038717</v>
      </c>
      <c r="AS5" s="65" t="n">
        <v>0.04024</v>
      </c>
      <c r="AT5" s="65" t="n">
        <v>0.036312</v>
      </c>
      <c r="AU5" s="65" t="n">
        <v>0.035087</v>
      </c>
      <c r="AV5" s="65" t="n">
        <v>0.039599</v>
      </c>
      <c r="AW5" s="65" t="n">
        <v>0.042781</v>
      </c>
      <c r="AX5" s="65" t="n">
        <v>0.037419</v>
      </c>
      <c r="AY5" s="65" t="n">
        <v>0.039793</v>
      </c>
      <c r="AZ5" s="65" t="n">
        <v>0.037628</v>
      </c>
      <c r="BA5" s="65" t="n">
        <v>0.033865</v>
      </c>
      <c r="BB5" s="65" t="n">
        <v>0.034372</v>
      </c>
      <c r="BC5" s="65" t="n">
        <v>0.038107</v>
      </c>
      <c r="BD5" s="65" t="n">
        <v>0.043714</v>
      </c>
      <c r="BE5" s="65" t="n">
        <v>0.040645</v>
      </c>
      <c r="BF5" s="65" t="n">
        <v>0.039521</v>
      </c>
      <c r="BG5" s="65" t="n">
        <v>0.055315</v>
      </c>
      <c r="BH5" s="65" t="n">
        <v>0.057309</v>
      </c>
      <c r="BI5" s="65" t="n">
        <v>0.038995</v>
      </c>
      <c r="BJ5" s="65" t="n">
        <v>0.033489</v>
      </c>
      <c r="BK5" s="65" t="n">
        <v>0.030538</v>
      </c>
      <c r="BL5" s="65" t="n">
        <v>0.04689600000000001</v>
      </c>
    </row>
    <row r="6">
      <c r="A6" s="66" t="inlineStr">
        <is>
          <t>QCOM</t>
        </is>
      </c>
      <c r="B6" s="66" t="inlineStr">
        <is>
          <t>퀄컴</t>
        </is>
      </c>
      <c r="C6" s="66" t="inlineStr">
        <is>
          <t>정보기술</t>
        </is>
      </c>
      <c r="D6" s="67" t="n"/>
      <c r="E6" s="67" t="n"/>
      <c r="F6" s="67" t="n"/>
      <c r="G6" s="67" t="n"/>
      <c r="H6" s="67" t="n"/>
      <c r="I6" s="67" t="n"/>
      <c r="J6" s="67" t="n"/>
      <c r="K6" s="67" t="n"/>
      <c r="L6" s="67" t="n"/>
      <c r="M6" s="67" t="n"/>
      <c r="N6" s="67" t="n"/>
      <c r="O6" s="67" t="n"/>
      <c r="P6" s="67" t="n"/>
      <c r="Q6" s="67" t="n"/>
      <c r="R6" s="67" t="n"/>
      <c r="S6" s="67" t="n"/>
      <c r="T6" s="67" t="n"/>
      <c r="U6" s="67" t="n"/>
      <c r="V6" s="67" t="n"/>
      <c r="W6" s="67" t="n"/>
      <c r="X6" s="67" t="n"/>
      <c r="Y6" s="67" t="n"/>
      <c r="Z6" s="67" t="n"/>
      <c r="AA6" s="67" t="n"/>
      <c r="AB6" s="67" t="n"/>
      <c r="AC6" s="67" t="n"/>
      <c r="AD6" s="67" t="n"/>
      <c r="AE6" s="67" t="n"/>
      <c r="AF6" s="67" t="n"/>
      <c r="AG6" s="67" t="n"/>
      <c r="AH6" s="67" t="n"/>
      <c r="AI6" s="67" t="n"/>
      <c r="AJ6" s="67" t="n"/>
      <c r="AK6" s="67" t="n"/>
      <c r="AL6" s="67" t="n"/>
      <c r="AM6" s="67" t="n"/>
      <c r="AN6" s="67" t="n"/>
      <c r="AO6" s="67" t="n"/>
      <c r="AP6" s="67" t="n"/>
      <c r="AQ6" s="67" t="n"/>
      <c r="AR6" s="67" t="n"/>
      <c r="AS6" s="67" t="n"/>
      <c r="AT6" s="67" t="n"/>
      <c r="AU6" s="67" t="n"/>
      <c r="AV6" s="67" t="n"/>
      <c r="AW6" s="67" t="n"/>
      <c r="AX6" s="67" t="n"/>
      <c r="AY6" s="67" t="n"/>
      <c r="AZ6" s="67" t="n"/>
      <c r="BA6" s="67" t="n"/>
      <c r="BB6" s="67" t="n"/>
      <c r="BC6" s="67" t="n"/>
      <c r="BD6" s="67" t="n"/>
      <c r="BE6" s="67" t="n"/>
      <c r="BF6" s="68" t="n">
        <v>0.036428</v>
      </c>
      <c r="BG6" s="68" t="n">
        <v>0.048414</v>
      </c>
      <c r="BH6" s="68" t="n">
        <v>0.062194</v>
      </c>
      <c r="BI6" s="68" t="n">
        <v>0.029343</v>
      </c>
      <c r="BJ6" s="68" t="n">
        <v>0.023288</v>
      </c>
      <c r="BK6" s="68" t="n">
        <v>0.024789</v>
      </c>
      <c r="BL6" s="68" t="n">
        <v>0.045509</v>
      </c>
    </row>
    <row r="7">
      <c r="A7" s="4" t="inlineStr">
        <is>
          <t>CVX</t>
        </is>
      </c>
      <c r="B7" s="4" t="inlineStr">
        <is>
          <t>셰브론</t>
        </is>
      </c>
      <c r="C7" s="4" t="inlineStr">
        <is>
          <t>에너지</t>
        </is>
      </c>
      <c r="V7" s="65" t="n">
        <v>0.039886</v>
      </c>
      <c r="W7" s="65" t="n">
        <v>0.041672</v>
      </c>
      <c r="X7" s="65" t="n">
        <v>0.038911</v>
      </c>
      <c r="Y7" s="65" t="n">
        <v>0.038606</v>
      </c>
      <c r="Z7" s="65" t="n">
        <v>0.038655</v>
      </c>
      <c r="AA7" s="65" t="n">
        <v>0.038662</v>
      </c>
      <c r="AB7" s="65" t="n">
        <v>0.041623</v>
      </c>
      <c r="AC7" s="65" t="n">
        <v>0.037563</v>
      </c>
      <c r="AD7" s="65" t="n">
        <v>0.034876</v>
      </c>
      <c r="AE7" s="65" t="n">
        <v>0.038825</v>
      </c>
      <c r="AF7" s="65" t="n">
        <v>0.038448</v>
      </c>
      <c r="AG7" s="65" t="n">
        <v>0.039004</v>
      </c>
      <c r="AH7" s="65" t="n">
        <v>0.039182</v>
      </c>
      <c r="AI7" s="65" t="n">
        <v>0.042267</v>
      </c>
      <c r="AJ7" s="65" t="n">
        <v>0.041737</v>
      </c>
      <c r="AK7" s="65" t="n">
        <v>0.04013899999999999</v>
      </c>
      <c r="AL7" s="65" t="n">
        <v>0.038843</v>
      </c>
      <c r="AM7" s="65" t="n">
        <v>0.035096</v>
      </c>
      <c r="AN7" s="65" t="n">
        <v>0.040592</v>
      </c>
      <c r="AO7" s="65" t="n">
        <v>0.041053</v>
      </c>
      <c r="AP7" s="65" t="n">
        <v>0.042834</v>
      </c>
      <c r="AQ7" s="65" t="n">
        <v>0.038349</v>
      </c>
      <c r="AR7" s="65" t="n">
        <v>0.038864</v>
      </c>
      <c r="AS7" s="65" t="n">
        <v>0.040452</v>
      </c>
      <c r="AT7" s="65" t="n">
        <v>0.043838</v>
      </c>
      <c r="AU7" s="65" t="n">
        <v>0.038681</v>
      </c>
      <c r="AV7" s="65" t="n">
        <v>0.038391</v>
      </c>
      <c r="AW7" s="65" t="n">
        <v>0.040963</v>
      </c>
      <c r="AX7" s="65" t="n">
        <v>0.04351</v>
      </c>
      <c r="AY7" s="65" t="n">
        <v>0.04382</v>
      </c>
      <c r="AZ7" s="65" t="n">
        <v>0.039385</v>
      </c>
      <c r="BA7" s="65" t="n">
        <v>0.040966</v>
      </c>
      <c r="BB7" s="65" t="n">
        <v>0.038231</v>
      </c>
      <c r="BC7" s="65" t="n">
        <v>0.040325</v>
      </c>
      <c r="BD7" s="65" t="n">
        <v>0.043215</v>
      </c>
      <c r="BE7" s="65" t="n">
        <v>0.04310800000000001</v>
      </c>
      <c r="BF7" s="65" t="n">
        <v>0.045823</v>
      </c>
      <c r="BG7" s="65" t="n">
        <v>0.040823</v>
      </c>
      <c r="BH7" s="65" t="n">
        <v>0.039517</v>
      </c>
      <c r="BI7" s="65" t="n">
        <v>0.03522</v>
      </c>
      <c r="BJ7" s="65" t="n">
        <v>0.039115</v>
      </c>
      <c r="BK7" s="65" t="n">
        <v>0.041382</v>
      </c>
      <c r="BL7" s="65" t="n">
        <v>0.04153800000000001</v>
      </c>
    </row>
    <row r="8">
      <c r="A8" s="66" t="inlineStr">
        <is>
          <t>KO</t>
        </is>
      </c>
      <c r="B8" s="66" t="inlineStr">
        <is>
          <t>코카콜라</t>
        </is>
      </c>
      <c r="C8" s="66" t="inlineStr">
        <is>
          <t>필수소비재</t>
        </is>
      </c>
      <c r="D8" s="68" t="n">
        <v>0.038201</v>
      </c>
      <c r="E8" s="68" t="n">
        <v>0.039407</v>
      </c>
      <c r="F8" s="68" t="n">
        <v>0.037439</v>
      </c>
      <c r="G8" s="68" t="n">
        <v>0.041353</v>
      </c>
      <c r="H8" s="68" t="n">
        <v>0.043903</v>
      </c>
      <c r="I8" s="68" t="n">
        <v>0.045702</v>
      </c>
      <c r="J8" s="68" t="n">
        <v>0.040576</v>
      </c>
      <c r="K8" s="68" t="n">
        <v>0.044209</v>
      </c>
      <c r="L8" s="68" t="n">
        <v>0.041759</v>
      </c>
      <c r="M8" s="68" t="n">
        <v>0.043018</v>
      </c>
      <c r="N8" s="68" t="n">
        <v>0.042352</v>
      </c>
      <c r="O8" s="68" t="n">
        <v>0.041907</v>
      </c>
      <c r="P8" s="68" t="n">
        <v>0.039095</v>
      </c>
      <c r="Q8" s="68" t="n">
        <v>0.037689</v>
      </c>
      <c r="R8" s="68" t="n">
        <v>0.037494</v>
      </c>
      <c r="S8" s="68" t="n">
        <v>0.04031799999999999</v>
      </c>
      <c r="T8" s="68" t="n">
        <v>0.038205</v>
      </c>
      <c r="U8" s="68" t="n">
        <v>0.038327</v>
      </c>
      <c r="V8" s="68" t="n">
        <v>0.041165</v>
      </c>
      <c r="W8" s="68" t="n">
        <v>0.043048</v>
      </c>
      <c r="X8" s="68" t="n">
        <v>0.04184</v>
      </c>
      <c r="Y8" s="68" t="n">
        <v>0.039215</v>
      </c>
      <c r="Z8" s="68" t="n">
        <v>0.038822</v>
      </c>
      <c r="AA8" s="68" t="n">
        <v>0.038108</v>
      </c>
      <c r="AB8" s="68" t="n">
        <v>0.039172</v>
      </c>
      <c r="AC8" s="68" t="n">
        <v>0.041276</v>
      </c>
      <c r="AD8" s="68" t="n">
        <v>0.040235</v>
      </c>
      <c r="AE8" s="68" t="n">
        <v>0.037909</v>
      </c>
      <c r="AF8" s="68" t="n">
        <v>0.038342</v>
      </c>
      <c r="AG8" s="68" t="n">
        <v>0.038061</v>
      </c>
      <c r="AH8" s="68" t="n">
        <v>0.038329</v>
      </c>
      <c r="AI8" s="68" t="n">
        <v>0.040832</v>
      </c>
      <c r="AJ8" s="68" t="n">
        <v>0.040817</v>
      </c>
      <c r="AK8" s="68" t="n">
        <v>0.039602</v>
      </c>
      <c r="AL8" s="68" t="n">
        <v>0.039169</v>
      </c>
      <c r="AM8" s="68" t="n">
        <v>0.041681</v>
      </c>
      <c r="AN8" s="68" t="n">
        <v>0.038781</v>
      </c>
      <c r="AO8" s="68" t="n">
        <v>0.035275</v>
      </c>
      <c r="AP8" s="68" t="n">
        <v>0.033188</v>
      </c>
      <c r="AQ8" s="68" t="n">
        <v>0.041951</v>
      </c>
      <c r="AR8" s="68" t="n">
        <v>0.042085</v>
      </c>
      <c r="AS8" s="68" t="n">
        <v>0.04621699999999999</v>
      </c>
      <c r="AT8" s="68" t="n">
        <v>0.040388</v>
      </c>
      <c r="AU8" s="68" t="n">
        <v>0.044385</v>
      </c>
      <c r="AV8" s="68" t="n">
        <v>0.043575</v>
      </c>
      <c r="AW8" s="68" t="n">
        <v>0.038957</v>
      </c>
      <c r="AX8" s="68" t="n">
        <v>0.037494</v>
      </c>
      <c r="AY8" s="68" t="n">
        <v>0.036232</v>
      </c>
      <c r="AZ8" s="68" t="n">
        <v>0.038536</v>
      </c>
      <c r="BA8" s="68" t="n">
        <v>0.041001</v>
      </c>
      <c r="BB8" s="68" t="n">
        <v>0.042377</v>
      </c>
      <c r="BC8" s="68" t="n">
        <v>0.039598</v>
      </c>
      <c r="BD8" s="68" t="n">
        <v>0.039124</v>
      </c>
      <c r="BE8" s="68" t="n">
        <v>0.04030300000000001</v>
      </c>
      <c r="BF8" s="68" t="n">
        <v>0.04011899999999999</v>
      </c>
      <c r="BG8" s="68" t="n">
        <v>0.040083</v>
      </c>
      <c r="BH8" s="68" t="n">
        <v>0.039833</v>
      </c>
      <c r="BI8" s="68" t="n">
        <v>0.041621</v>
      </c>
      <c r="BJ8" s="68" t="n">
        <v>0.042363</v>
      </c>
      <c r="BK8" s="68" t="n">
        <v>0.041561</v>
      </c>
      <c r="BL8" s="68" t="n">
        <v>0.041447</v>
      </c>
    </row>
    <row r="9">
      <c r="A9" s="4" t="inlineStr">
        <is>
          <t>PG</t>
        </is>
      </c>
      <c r="B9" s="4" t="inlineStr">
        <is>
          <t>프록터앤드갬블</t>
        </is>
      </c>
      <c r="C9" s="4" t="inlineStr">
        <is>
          <t>필수소비재</t>
        </is>
      </c>
      <c r="BF9" s="65" t="n">
        <v>0.037593</v>
      </c>
      <c r="BG9" s="65" t="n">
        <v>0.037059</v>
      </c>
      <c r="BH9" s="65" t="n">
        <v>0.035056</v>
      </c>
      <c r="BI9" s="65" t="n">
        <v>0.042409</v>
      </c>
      <c r="BJ9" s="65" t="n">
        <v>0.039722</v>
      </c>
      <c r="BK9" s="65" t="n">
        <v>0.038795</v>
      </c>
      <c r="BL9" s="65" t="n">
        <v>0.041415</v>
      </c>
    </row>
    <row r="10">
      <c r="A10" s="66" t="inlineStr">
        <is>
          <t>MRK</t>
        </is>
      </c>
      <c r="B10" s="66" t="inlineStr">
        <is>
          <t>머크</t>
        </is>
      </c>
      <c r="C10" s="66" t="inlineStr">
        <is>
          <t>헬스케어</t>
        </is>
      </c>
      <c r="D10" s="68" t="n">
        <v>0.04094</v>
      </c>
      <c r="E10" s="68" t="n">
        <v>0.04608399999999999</v>
      </c>
      <c r="F10" s="68" t="n">
        <v>0.040032</v>
      </c>
      <c r="G10" s="68" t="n">
        <v>0.040212</v>
      </c>
      <c r="H10" s="68" t="n">
        <v>0.044048</v>
      </c>
      <c r="I10" s="68" t="n">
        <v>0.042244</v>
      </c>
      <c r="J10" s="68" t="n">
        <v>0.040699</v>
      </c>
      <c r="K10" s="68" t="n">
        <v>0.045996</v>
      </c>
      <c r="L10" s="68" t="n">
        <v>0.045959</v>
      </c>
      <c r="M10" s="68" t="n">
        <v>0.043817</v>
      </c>
      <c r="N10" s="68" t="n">
        <v>0.041442</v>
      </c>
      <c r="O10" s="68" t="n">
        <v>0.040742</v>
      </c>
      <c r="P10" s="68" t="n">
        <v>0.04311</v>
      </c>
      <c r="Q10" s="68" t="n">
        <v>0.04571</v>
      </c>
      <c r="R10" s="68" t="n">
        <v>0.046557</v>
      </c>
      <c r="S10" s="68" t="n">
        <v>0.04058900000000001</v>
      </c>
      <c r="T10" s="68" t="n">
        <v>0.038625</v>
      </c>
      <c r="U10" s="68" t="n">
        <v>0.039491</v>
      </c>
      <c r="V10" s="68" t="n">
        <v>0.039149</v>
      </c>
      <c r="W10" s="68" t="n">
        <v>0.042965</v>
      </c>
      <c r="X10" s="68" t="n">
        <v>0.042935</v>
      </c>
      <c r="Y10" s="68" t="n">
        <v>0.041663</v>
      </c>
      <c r="Z10" s="68" t="n">
        <v>0.037069</v>
      </c>
      <c r="AA10" s="68" t="n">
        <v>0.038488</v>
      </c>
      <c r="AB10" s="68" t="n">
        <v>0.039764</v>
      </c>
      <c r="AC10" s="68" t="n">
        <v>0.041421</v>
      </c>
      <c r="AD10" s="68" t="n">
        <v>0.038945</v>
      </c>
      <c r="AE10" s="68" t="n">
        <v>0.040381</v>
      </c>
      <c r="AF10" s="68" t="n">
        <v>0.044822</v>
      </c>
      <c r="AG10" s="68" t="n">
        <v>0.046426</v>
      </c>
      <c r="AH10" s="67" t="n"/>
      <c r="AI10" s="67" t="n"/>
      <c r="AJ10" s="67" t="n"/>
      <c r="AK10" s="67" t="n"/>
      <c r="AL10" s="67" t="n"/>
      <c r="AM10" s="67" t="n"/>
      <c r="AN10" s="67" t="n"/>
      <c r="AO10" s="67" t="n"/>
      <c r="AP10" s="67" t="n"/>
      <c r="AQ10" s="67" t="n"/>
      <c r="AR10" s="67" t="n"/>
      <c r="AS10" s="67" t="n"/>
      <c r="AT10" s="68" t="n">
        <v>0.038065</v>
      </c>
      <c r="AU10" s="68" t="n">
        <v>0.039198</v>
      </c>
      <c r="AV10" s="68" t="n">
        <v>0.034923</v>
      </c>
      <c r="AW10" s="68" t="n">
        <v>0.039745</v>
      </c>
      <c r="AX10" s="68" t="n">
        <v>0.03934</v>
      </c>
      <c r="AY10" s="68" t="n">
        <v>0.040283</v>
      </c>
      <c r="AZ10" s="68" t="n">
        <v>0.039969</v>
      </c>
      <c r="BA10" s="68" t="n">
        <v>0.041933</v>
      </c>
      <c r="BB10" s="68" t="n">
        <v>0.049792</v>
      </c>
      <c r="BC10" s="68" t="n">
        <v>0.04128</v>
      </c>
      <c r="BD10" s="68" t="n">
        <v>0.039929</v>
      </c>
      <c r="BE10" s="68" t="n">
        <v>0.042363</v>
      </c>
      <c r="BF10" s="68" t="n">
        <v>0.041204</v>
      </c>
      <c r="BG10" s="68" t="n">
        <v>0.037148</v>
      </c>
      <c r="BH10" s="68" t="n">
        <v>0.037879</v>
      </c>
      <c r="BI10" s="68" t="n">
        <v>0.04407700000000001</v>
      </c>
      <c r="BJ10" s="68" t="n">
        <v>0.04279</v>
      </c>
      <c r="BK10" s="68" t="n">
        <v>0.0486</v>
      </c>
      <c r="BL10" s="68" t="n">
        <v>0.04028400000000001</v>
      </c>
    </row>
    <row r="11">
      <c r="A11" s="4" t="inlineStr">
        <is>
          <t>COP</t>
        </is>
      </c>
      <c r="B11" s="4" t="inlineStr">
        <is>
          <t>코노코필립스</t>
        </is>
      </c>
      <c r="C11" s="4" t="inlineStr">
        <is>
          <t>에너지</t>
        </is>
      </c>
      <c r="AT11" s="65" t="n">
        <v>0.046696</v>
      </c>
      <c r="AU11" s="65" t="n">
        <v>0.04299</v>
      </c>
      <c r="AV11" s="65" t="n">
        <v>0.040672</v>
      </c>
      <c r="AW11" s="65" t="n">
        <v>0.041031</v>
      </c>
      <c r="AX11" s="65" t="n">
        <v>0.043722</v>
      </c>
      <c r="AY11" s="65" t="n">
        <v>0.043159</v>
      </c>
      <c r="AZ11" s="65" t="n">
        <v>0.040062</v>
      </c>
      <c r="BA11" s="65" t="n">
        <v>0.038543</v>
      </c>
      <c r="BB11" s="65" t="n">
        <v>0.037466</v>
      </c>
      <c r="BC11" s="65" t="n">
        <v>0.04089400000000001</v>
      </c>
      <c r="BD11" s="65" t="n">
        <v>0.042042</v>
      </c>
      <c r="BE11" s="65" t="n">
        <v>0.043242</v>
      </c>
      <c r="BF11" s="65" t="n">
        <v>0.042874</v>
      </c>
      <c r="BG11" s="65" t="n">
        <v>0.038689</v>
      </c>
      <c r="BH11" s="65" t="n">
        <v>0.036045</v>
      </c>
      <c r="BI11" s="65" t="n">
        <v>0.033408</v>
      </c>
      <c r="BJ11" s="65" t="n">
        <v>0.036738</v>
      </c>
      <c r="BK11" s="65" t="n">
        <v>0.04066</v>
      </c>
      <c r="BL11" s="65" t="n">
        <v>0.039287</v>
      </c>
    </row>
    <row r="12">
      <c r="A12" s="66" t="inlineStr">
        <is>
          <t>AMGN</t>
        </is>
      </c>
      <c r="B12" s="66" t="inlineStr">
        <is>
          <t>암젠</t>
        </is>
      </c>
      <c r="C12" s="66" t="inlineStr">
        <is>
          <t>헬스케어</t>
        </is>
      </c>
      <c r="D12" s="68" t="n">
        <v>0.039547</v>
      </c>
      <c r="E12" s="68" t="n">
        <v>0.03696</v>
      </c>
      <c r="F12" s="68" t="n">
        <v>0.036262</v>
      </c>
      <c r="G12" s="68" t="n">
        <v>0.04047</v>
      </c>
      <c r="H12" s="68" t="n">
        <v>0.0421</v>
      </c>
      <c r="I12" s="68" t="n">
        <v>0.042831</v>
      </c>
      <c r="J12" s="68" t="n">
        <v>0.040313</v>
      </c>
      <c r="K12" s="68" t="n">
        <v>0.040645</v>
      </c>
      <c r="L12" s="68" t="n">
        <v>0.04309</v>
      </c>
      <c r="M12" s="68" t="n">
        <v>0.04262299999999999</v>
      </c>
      <c r="N12" s="68" t="n">
        <v>0.041844</v>
      </c>
      <c r="O12" s="68" t="n">
        <v>0.041807</v>
      </c>
      <c r="P12" s="68" t="n">
        <v>0.040041</v>
      </c>
      <c r="Q12" s="68" t="n">
        <v>0.043334</v>
      </c>
      <c r="R12" s="68" t="n">
        <v>0.04296999999999999</v>
      </c>
      <c r="S12" s="68" t="n">
        <v>0.037016</v>
      </c>
      <c r="T12" s="68" t="n">
        <v>0.034967</v>
      </c>
      <c r="U12" s="68" t="n">
        <v>0.033173</v>
      </c>
      <c r="V12" s="68" t="n">
        <v>0.040191</v>
      </c>
      <c r="W12" s="68" t="n">
        <v>0.04030300000000001</v>
      </c>
      <c r="X12" s="68" t="n">
        <v>0.03876599999999999</v>
      </c>
      <c r="Y12" s="68" t="n">
        <v>0.038393</v>
      </c>
      <c r="Z12" s="68" t="n">
        <v>0.038978</v>
      </c>
      <c r="AA12" s="68" t="n">
        <v>0.043357</v>
      </c>
      <c r="AB12" s="68" t="n">
        <v>0.044394</v>
      </c>
      <c r="AC12" s="68" t="n">
        <v>0.044104</v>
      </c>
      <c r="AD12" s="68" t="n">
        <v>0.043822</v>
      </c>
      <c r="AE12" s="68" t="n">
        <v>0.040468</v>
      </c>
      <c r="AF12" s="68" t="n">
        <v>0.044239</v>
      </c>
      <c r="AG12" s="68" t="n">
        <v>0.037927</v>
      </c>
      <c r="AH12" s="68" t="n">
        <v>0.038776</v>
      </c>
      <c r="AI12" s="68" t="n">
        <v>0.03942</v>
      </c>
      <c r="AJ12" s="68" t="n">
        <v>0.04318399999999999</v>
      </c>
      <c r="AK12" s="68" t="n">
        <v>0.040426</v>
      </c>
      <c r="AL12" s="68" t="n">
        <v>0.040576</v>
      </c>
      <c r="AM12" s="68" t="n">
        <v>0.039927</v>
      </c>
      <c r="AN12" s="68" t="n">
        <v>0.038161</v>
      </c>
      <c r="AO12" s="68" t="n">
        <v>0.037948</v>
      </c>
      <c r="AP12" s="68" t="n">
        <v>0.03215</v>
      </c>
      <c r="AQ12" s="68" t="n">
        <v>0.039263</v>
      </c>
      <c r="AR12" s="68" t="n">
        <v>0.042304</v>
      </c>
      <c r="AS12" s="68" t="n">
        <v>0.044699</v>
      </c>
      <c r="AT12" s="68" t="n">
        <v>0.038892</v>
      </c>
      <c r="AU12" s="68" t="n">
        <v>0.0394</v>
      </c>
      <c r="AV12" s="68" t="n">
        <v>0.038556</v>
      </c>
      <c r="AW12" s="68" t="n">
        <v>0.03823</v>
      </c>
      <c r="AX12" s="68" t="n">
        <v>0.040527</v>
      </c>
      <c r="AY12" s="68" t="n">
        <v>0.037573</v>
      </c>
      <c r="AZ12" s="68" t="n">
        <v>0.039855</v>
      </c>
      <c r="BA12" s="68" t="n">
        <v>0.043163</v>
      </c>
      <c r="BB12" s="68" t="n">
        <v>0.048662</v>
      </c>
      <c r="BC12" s="68" t="n">
        <v>0.038005</v>
      </c>
      <c r="BD12" s="68" t="n">
        <v>0.036652</v>
      </c>
      <c r="BE12" s="68" t="n">
        <v>0.03932</v>
      </c>
      <c r="BF12" s="68" t="n">
        <v>0.038222</v>
      </c>
      <c r="BG12" s="68" t="n">
        <v>0.034643</v>
      </c>
      <c r="BH12" s="68" t="n">
        <v>0.03433</v>
      </c>
      <c r="BI12" s="68" t="n">
        <v>0.04308099999999999</v>
      </c>
      <c r="BJ12" s="68" t="n">
        <v>0.043029</v>
      </c>
      <c r="BK12" s="68" t="n">
        <v>0.048184</v>
      </c>
      <c r="BL12" s="68" t="n">
        <v>0.039065</v>
      </c>
    </row>
    <row r="13">
      <c r="A13" s="4" t="inlineStr">
        <is>
          <t>VZ</t>
        </is>
      </c>
      <c r="B13" s="4" t="inlineStr">
        <is>
          <t>버라이즌</t>
        </is>
      </c>
      <c r="C13" s="4" t="inlineStr">
        <is>
          <t>커뮤니케이션</t>
        </is>
      </c>
      <c r="D13" s="65" t="n">
        <v>0.040403</v>
      </c>
      <c r="E13" s="65" t="n">
        <v>0.038063</v>
      </c>
      <c r="F13" s="65" t="n">
        <v>0.03687</v>
      </c>
      <c r="G13" s="65" t="n">
        <v>0.03953</v>
      </c>
      <c r="H13" s="65" t="n">
        <v>0.041726</v>
      </c>
      <c r="I13" s="65" t="n">
        <v>0.04292799999999999</v>
      </c>
      <c r="J13" s="65" t="n">
        <v>0.03703</v>
      </c>
      <c r="K13" s="65" t="n">
        <v>0.03519</v>
      </c>
      <c r="L13" s="65" t="n">
        <v>0.037538</v>
      </c>
      <c r="M13" s="65" t="n">
        <v>0.042337</v>
      </c>
      <c r="N13" s="65" t="n">
        <v>0.037191</v>
      </c>
      <c r="O13" s="65" t="n">
        <v>0.034639</v>
      </c>
      <c r="P13" s="65" t="n">
        <v>0.04019300000000001</v>
      </c>
      <c r="Q13" s="65" t="n">
        <v>0.0357</v>
      </c>
      <c r="R13" s="65" t="n">
        <v>0.03485</v>
      </c>
      <c r="S13" s="65" t="n">
        <v>0.04269</v>
      </c>
      <c r="T13" s="65" t="n">
        <v>0.04427399999999999</v>
      </c>
      <c r="U13" s="65" t="n">
        <v>0.042727</v>
      </c>
      <c r="V13" s="65" t="n">
        <v>0.041288</v>
      </c>
      <c r="W13" s="65" t="n">
        <v>0.04168599999999999</v>
      </c>
      <c r="X13" s="65" t="n">
        <v>0.039975</v>
      </c>
      <c r="Y13" s="65" t="n">
        <v>0.041361</v>
      </c>
      <c r="Z13" s="65" t="n">
        <v>0.036487</v>
      </c>
      <c r="AA13" s="65" t="n">
        <v>0.038052</v>
      </c>
      <c r="AB13" s="65" t="n">
        <v>0.039001</v>
      </c>
      <c r="AC13" s="65" t="n">
        <v>0.044144</v>
      </c>
      <c r="AD13" s="65" t="n">
        <v>0.04538299999999999</v>
      </c>
      <c r="AE13" s="65" t="n">
        <v>0.037399</v>
      </c>
      <c r="AF13" s="65" t="n">
        <v>0.042092</v>
      </c>
      <c r="AG13" s="65" t="n">
        <v>0.039135</v>
      </c>
      <c r="AH13" s="65" t="n">
        <v>0.039596</v>
      </c>
      <c r="AI13" s="65" t="n">
        <v>0.039319</v>
      </c>
      <c r="AJ13" s="65" t="n">
        <v>0.040201</v>
      </c>
      <c r="AK13" s="65" t="n">
        <v>0.039664</v>
      </c>
      <c r="AL13" s="65" t="n">
        <v>0.036761</v>
      </c>
      <c r="AM13" s="65" t="n">
        <v>0.037146</v>
      </c>
      <c r="AN13" s="65" t="n">
        <v>0.042397</v>
      </c>
      <c r="AO13" s="65" t="n">
        <v>0.039805</v>
      </c>
      <c r="AP13" s="65" t="n">
        <v>0.040172</v>
      </c>
      <c r="AQ13" s="65" t="n">
        <v>0.039424</v>
      </c>
      <c r="AR13" s="65" t="n">
        <v>0.038207</v>
      </c>
      <c r="AS13" s="65" t="n">
        <v>0.040927</v>
      </c>
      <c r="AT13" s="65" t="n">
        <v>0.041844</v>
      </c>
      <c r="AU13" s="65" t="n">
        <v>0.044095</v>
      </c>
      <c r="AV13" s="65" t="n">
        <v>0.04346199999999999</v>
      </c>
      <c r="AW13" s="65" t="n">
        <v>0.039326</v>
      </c>
      <c r="AX13" s="65" t="n">
        <v>0.038978</v>
      </c>
      <c r="AY13" s="65" t="n">
        <v>0.03834</v>
      </c>
      <c r="AZ13" s="65" t="n">
        <v>0.04028</v>
      </c>
      <c r="BA13" s="65" t="n">
        <v>0.0373</v>
      </c>
      <c r="BB13" s="65" t="n">
        <v>0.03758</v>
      </c>
      <c r="BC13" s="65" t="n">
        <v>0.040167</v>
      </c>
      <c r="BD13" s="65" t="n">
        <v>0.040538</v>
      </c>
      <c r="BE13" s="65" t="n">
        <v>0.043138</v>
      </c>
      <c r="BF13" s="65" t="n">
        <v>0.040396</v>
      </c>
      <c r="BG13" s="65" t="n">
        <v>0.037433</v>
      </c>
      <c r="BH13" s="65" t="n">
        <v>0.036879</v>
      </c>
      <c r="BI13" s="65" t="n">
        <v>0.036298</v>
      </c>
      <c r="BJ13" s="65" t="n">
        <v>0.038997</v>
      </c>
      <c r="BK13" s="65" t="n">
        <v>0.040108</v>
      </c>
      <c r="BL13" s="65" t="n">
        <v>0.038891</v>
      </c>
    </row>
    <row r="14">
      <c r="A14" s="66" t="inlineStr">
        <is>
          <t>UNH</t>
        </is>
      </c>
      <c r="B14" s="66" t="inlineStr">
        <is>
          <t>유나이티드헬스</t>
        </is>
      </c>
      <c r="C14" s="66" t="inlineStr">
        <is>
          <t>헬스케어</t>
        </is>
      </c>
      <c r="D14" s="67" t="n"/>
      <c r="E14" s="67" t="n"/>
      <c r="F14" s="67" t="n"/>
      <c r="G14" s="67" t="n"/>
      <c r="H14" s="67" t="n"/>
      <c r="I14" s="67" t="n"/>
      <c r="J14" s="67" t="n"/>
      <c r="K14" s="67" t="n"/>
      <c r="L14" s="67" t="n"/>
      <c r="M14" s="67" t="n"/>
      <c r="N14" s="67" t="n"/>
      <c r="O14" s="67" t="n"/>
      <c r="P14" s="67" t="n"/>
      <c r="Q14" s="67" t="n"/>
      <c r="R14" s="67" t="n"/>
      <c r="S14" s="67" t="n"/>
      <c r="T14" s="67" t="n"/>
      <c r="U14" s="67" t="n"/>
      <c r="V14" s="67" t="n"/>
      <c r="W14" s="67" t="n"/>
      <c r="X14" s="67" t="n"/>
      <c r="Y14" s="67" t="n"/>
      <c r="Z14" s="67" t="n"/>
      <c r="AA14" s="67" t="n"/>
      <c r="AB14" s="67" t="n"/>
      <c r="AC14" s="67" t="n"/>
      <c r="AD14" s="67" t="n"/>
      <c r="AE14" s="67" t="n"/>
      <c r="AF14" s="67" t="n"/>
      <c r="AG14" s="67" t="n"/>
      <c r="AH14" s="67" t="n"/>
      <c r="AI14" s="67" t="n"/>
      <c r="AJ14" s="67" t="n"/>
      <c r="AK14" s="67" t="n"/>
      <c r="AL14" s="67" t="n"/>
      <c r="AM14" s="67" t="n"/>
      <c r="AN14" s="67" t="n"/>
      <c r="AO14" s="67" t="n"/>
      <c r="AP14" s="67" t="n"/>
      <c r="AQ14" s="67" t="n"/>
      <c r="AR14" s="67" t="n"/>
      <c r="AS14" s="67" t="n"/>
      <c r="AT14" s="67" t="n"/>
      <c r="AU14" s="67" t="n"/>
      <c r="AV14" s="67" t="n"/>
      <c r="AW14" s="67" t="n"/>
      <c r="AX14" s="67" t="n"/>
      <c r="AY14" s="67" t="n"/>
      <c r="AZ14" s="67" t="n"/>
      <c r="BA14" s="67" t="n"/>
      <c r="BB14" s="67" t="n"/>
      <c r="BC14" s="67" t="n"/>
      <c r="BD14" s="67" t="n"/>
      <c r="BE14" s="67" t="n"/>
      <c r="BF14" s="68" t="n">
        <v>0.038185</v>
      </c>
      <c r="BG14" s="68" t="n">
        <v>0.050319</v>
      </c>
      <c r="BH14" s="68" t="n">
        <v>0.05147</v>
      </c>
      <c r="BI14" s="68" t="n">
        <v>0.045624</v>
      </c>
      <c r="BJ14" s="68" t="n">
        <v>0.042321</v>
      </c>
      <c r="BK14" s="68" t="n">
        <v>0.039102</v>
      </c>
      <c r="BL14" s="68" t="n">
        <v>0.038815</v>
      </c>
    </row>
    <row r="15">
      <c r="A15" s="4" t="inlineStr">
        <is>
          <t>PEP</t>
        </is>
      </c>
      <c r="B15" s="4" t="inlineStr">
        <is>
          <t>펩시코</t>
        </is>
      </c>
      <c r="C15" s="4" t="inlineStr">
        <is>
          <t>필수소비재</t>
        </is>
      </c>
      <c r="D15" s="65" t="n">
        <v>0.039423</v>
      </c>
      <c r="E15" s="65" t="n">
        <v>0.040671</v>
      </c>
      <c r="F15" s="65" t="n">
        <v>0.041059</v>
      </c>
      <c r="G15" s="65" t="n">
        <v>0.040071</v>
      </c>
      <c r="H15" s="65" t="n">
        <v>0.041242</v>
      </c>
      <c r="I15" s="65" t="n">
        <v>0.03971</v>
      </c>
      <c r="J15" s="65" t="n">
        <v>0.041033</v>
      </c>
      <c r="K15" s="65" t="n">
        <v>0.04401099999999999</v>
      </c>
      <c r="L15" s="65" t="n">
        <v>0.041401</v>
      </c>
      <c r="M15" s="65" t="n">
        <v>0.043246</v>
      </c>
      <c r="N15" s="65" t="n">
        <v>0.043819</v>
      </c>
      <c r="O15" s="65" t="n">
        <v>0.044394</v>
      </c>
      <c r="P15" s="65" t="n">
        <v>0.040978</v>
      </c>
      <c r="Q15" s="65" t="n">
        <v>0.041124</v>
      </c>
      <c r="R15" s="65" t="n">
        <v>0.039326</v>
      </c>
      <c r="S15" s="65" t="n">
        <v>0.039938</v>
      </c>
      <c r="T15" s="65" t="n">
        <v>0.037163</v>
      </c>
      <c r="U15" s="65" t="n">
        <v>0.038979</v>
      </c>
      <c r="V15" s="65" t="n">
        <v>0.04196</v>
      </c>
      <c r="W15" s="65" t="n">
        <v>0.044428</v>
      </c>
      <c r="X15" s="65" t="n">
        <v>0.04435500000000001</v>
      </c>
      <c r="Y15" s="65" t="n">
        <v>0.040327</v>
      </c>
      <c r="Z15" s="65" t="n">
        <v>0.039291</v>
      </c>
      <c r="AA15" s="65" t="n">
        <v>0.03789</v>
      </c>
      <c r="AB15" s="65" t="n">
        <v>0.039886</v>
      </c>
      <c r="AC15" s="65" t="n">
        <v>0.040135</v>
      </c>
      <c r="AD15" s="65" t="n">
        <v>0.038978</v>
      </c>
      <c r="AE15" s="65" t="n">
        <v>0.038059</v>
      </c>
      <c r="AF15" s="65" t="n">
        <v>0.037837</v>
      </c>
      <c r="AG15" s="65" t="n">
        <v>0.036523</v>
      </c>
      <c r="AH15" s="65" t="n">
        <v>0.039648</v>
      </c>
      <c r="AI15" s="65" t="n">
        <v>0.042049</v>
      </c>
      <c r="AJ15" s="65" t="n">
        <v>0.040552</v>
      </c>
      <c r="AK15" s="65" t="n">
        <v>0.037807</v>
      </c>
      <c r="AL15" s="65" t="n">
        <v>0.037336</v>
      </c>
      <c r="AM15" s="65" t="n">
        <v>0.036635</v>
      </c>
      <c r="AN15" s="65" t="n">
        <v>0.037301</v>
      </c>
      <c r="AO15" s="65" t="n">
        <v>0.036459</v>
      </c>
      <c r="AP15" s="65" t="n">
        <v>0.034408</v>
      </c>
      <c r="AQ15" s="65" t="n">
        <v>0.039793</v>
      </c>
      <c r="AR15" s="65" t="n">
        <v>0.038799</v>
      </c>
      <c r="AS15" s="65" t="n">
        <v>0.038684</v>
      </c>
      <c r="AT15" s="65" t="n">
        <v>0.038507</v>
      </c>
      <c r="AU15" s="65" t="n">
        <v>0.037776</v>
      </c>
      <c r="AV15" s="65" t="n">
        <v>0.036181</v>
      </c>
      <c r="AW15" s="65" t="n">
        <v>0.039388</v>
      </c>
      <c r="AX15" s="65" t="n">
        <v>0.041264</v>
      </c>
      <c r="AY15" s="65" t="n">
        <v>0.042293</v>
      </c>
      <c r="AZ15" s="65" t="n">
        <v>0.037876</v>
      </c>
      <c r="BA15" s="65" t="n">
        <v>0.04035</v>
      </c>
      <c r="BB15" s="65" t="n">
        <v>0.040011</v>
      </c>
      <c r="BC15" s="65" t="n">
        <v>0.038878</v>
      </c>
      <c r="BD15" s="65" t="n">
        <v>0.038425</v>
      </c>
      <c r="BE15" s="65" t="n">
        <v>0.040114</v>
      </c>
      <c r="BF15" s="65" t="n">
        <v>0.039032</v>
      </c>
      <c r="BG15" s="65" t="n">
        <v>0.038256</v>
      </c>
      <c r="BH15" s="65" t="n">
        <v>0.034154</v>
      </c>
      <c r="BI15" s="65" t="n">
        <v>0.039935</v>
      </c>
      <c r="BJ15" s="65" t="n">
        <v>0.037628</v>
      </c>
      <c r="BK15" s="65" t="n">
        <v>0.03648</v>
      </c>
      <c r="BL15" s="65" t="n">
        <v>0.037967</v>
      </c>
    </row>
    <row r="16">
      <c r="A16" s="66" t="inlineStr">
        <is>
          <t>HD</t>
        </is>
      </c>
      <c r="B16" s="66" t="inlineStr">
        <is>
          <t>홈디포</t>
        </is>
      </c>
      <c r="C16" s="66" t="inlineStr">
        <is>
          <t>경기소비재</t>
        </is>
      </c>
      <c r="D16" s="68" t="n">
        <v>0.04066499999999999</v>
      </c>
      <c r="E16" s="68" t="n">
        <v>0.04422</v>
      </c>
      <c r="F16" s="68" t="n">
        <v>0.048655</v>
      </c>
      <c r="G16" s="68" t="n">
        <v>0.038763</v>
      </c>
      <c r="H16" s="68" t="n">
        <v>0.035317</v>
      </c>
      <c r="I16" s="68" t="n">
        <v>0.031013</v>
      </c>
      <c r="J16" s="68" t="n">
        <v>0.036412</v>
      </c>
      <c r="K16" s="68" t="n">
        <v>0.038207</v>
      </c>
      <c r="L16" s="68" t="n">
        <v>0.037078</v>
      </c>
      <c r="M16" s="68" t="n">
        <v>0.039642</v>
      </c>
      <c r="N16" s="68" t="n">
        <v>0.041983</v>
      </c>
      <c r="O16" s="68" t="n">
        <v>0.041401</v>
      </c>
      <c r="P16" s="68" t="n">
        <v>0.04033800000000001</v>
      </c>
      <c r="Q16" s="68" t="n">
        <v>0.03906</v>
      </c>
      <c r="R16" s="68" t="n">
        <v>0.04000099999999999</v>
      </c>
      <c r="S16" s="68" t="n">
        <v>0.039734</v>
      </c>
      <c r="T16" s="68" t="n">
        <v>0.040085</v>
      </c>
      <c r="U16" s="68" t="n">
        <v>0.037903</v>
      </c>
      <c r="V16" s="68" t="n">
        <v>0.04034</v>
      </c>
      <c r="W16" s="68" t="n">
        <v>0.04154099999999999</v>
      </c>
      <c r="X16" s="68" t="n">
        <v>0.040945</v>
      </c>
      <c r="Y16" s="68" t="n">
        <v>0.040377</v>
      </c>
      <c r="Z16" s="68" t="n">
        <v>0.041772</v>
      </c>
      <c r="AA16" s="68" t="n">
        <v>0.041993</v>
      </c>
      <c r="AB16" s="68" t="n">
        <v>0.038123</v>
      </c>
      <c r="AC16" s="68" t="n">
        <v>0.037507</v>
      </c>
      <c r="AD16" s="68" t="n">
        <v>0.038916</v>
      </c>
      <c r="AE16" s="68" t="n">
        <v>0.041737</v>
      </c>
      <c r="AF16" s="68" t="n">
        <v>0.042591</v>
      </c>
      <c r="AG16" s="68" t="n">
        <v>0.045187</v>
      </c>
      <c r="AH16" s="68" t="n">
        <v>0.038441</v>
      </c>
      <c r="AI16" s="68" t="n">
        <v>0.035338</v>
      </c>
      <c r="AJ16" s="68" t="n">
        <v>0.034742</v>
      </c>
      <c r="AK16" s="68" t="n">
        <v>0.041453</v>
      </c>
      <c r="AL16" s="68" t="n">
        <v>0.041819</v>
      </c>
      <c r="AM16" s="68" t="n">
        <v>0.04102</v>
      </c>
      <c r="AN16" s="68" t="n">
        <v>0.04351099999999999</v>
      </c>
      <c r="AO16" s="68" t="n">
        <v>0.042315</v>
      </c>
      <c r="AP16" s="68" t="n">
        <v>0.044223</v>
      </c>
      <c r="AQ16" s="68" t="n">
        <v>0.038103</v>
      </c>
      <c r="AR16" s="68" t="n">
        <v>0.039707</v>
      </c>
      <c r="AS16" s="68" t="n">
        <v>0.03742</v>
      </c>
      <c r="AT16" s="68" t="n">
        <v>0.037488</v>
      </c>
      <c r="AU16" s="68" t="n">
        <v>0.040005</v>
      </c>
      <c r="AV16" s="68" t="n">
        <v>0.040374</v>
      </c>
      <c r="AW16" s="68" t="n">
        <v>0.03869</v>
      </c>
      <c r="AX16" s="68" t="n">
        <v>0.038898</v>
      </c>
      <c r="AY16" s="68" t="n">
        <v>0.040941</v>
      </c>
      <c r="AZ16" s="68" t="n">
        <v>0.03984</v>
      </c>
      <c r="BA16" s="68" t="n">
        <v>0.038223</v>
      </c>
      <c r="BB16" s="68" t="n">
        <v>0.035003</v>
      </c>
      <c r="BC16" s="68" t="n">
        <v>0.03856</v>
      </c>
      <c r="BD16" s="68" t="n">
        <v>0.038758</v>
      </c>
      <c r="BE16" s="68" t="n">
        <v>0.03722</v>
      </c>
      <c r="BF16" s="68" t="n">
        <v>0.036711</v>
      </c>
      <c r="BG16" s="68" t="n">
        <v>0.034956</v>
      </c>
      <c r="BH16" s="68" t="n">
        <v>0.033298</v>
      </c>
      <c r="BI16" s="68" t="n">
        <v>0.045205</v>
      </c>
      <c r="BJ16" s="68" t="n">
        <v>0.041733</v>
      </c>
      <c r="BK16" s="68" t="n">
        <v>0.03800600000000001</v>
      </c>
      <c r="BL16" s="68" t="n">
        <v>0.037669</v>
      </c>
    </row>
    <row r="17">
      <c r="A17" s="4" t="inlineStr">
        <is>
          <t>ABT</t>
        </is>
      </c>
      <c r="B17" s="4" t="inlineStr">
        <is>
          <t>애보트</t>
        </is>
      </c>
      <c r="C17" s="4" t="inlineStr">
        <is>
          <t>헬스케어</t>
        </is>
      </c>
      <c r="BF17" s="65" t="n">
        <v>0.037401</v>
      </c>
      <c r="BG17" s="65" t="n">
        <v>0.031511</v>
      </c>
      <c r="BH17" s="65" t="n">
        <v>0.030703</v>
      </c>
      <c r="BI17" s="65" t="n">
        <v>0.042656</v>
      </c>
      <c r="BJ17" s="65" t="n">
        <v>0.047217</v>
      </c>
      <c r="BK17" s="65" t="n">
        <v>0.046496</v>
      </c>
      <c r="BL17" s="65" t="n">
        <v>0.037179</v>
      </c>
    </row>
    <row r="18">
      <c r="A18" s="66" t="inlineStr">
        <is>
          <t>ACN</t>
        </is>
      </c>
      <c r="B18" s="66" t="inlineStr">
        <is>
          <t>액센츄어</t>
        </is>
      </c>
      <c r="C18" s="66" t="inlineStr">
        <is>
          <t>정보기술</t>
        </is>
      </c>
      <c r="D18" s="67" t="n"/>
      <c r="E18" s="67" t="n"/>
      <c r="F18" s="67" t="n"/>
      <c r="G18" s="67" t="n"/>
      <c r="H18" s="67" t="n"/>
      <c r="I18" s="67" t="n"/>
      <c r="J18" s="67" t="n"/>
      <c r="K18" s="67" t="n"/>
      <c r="L18" s="67" t="n"/>
      <c r="M18" s="67" t="n"/>
      <c r="N18" s="67" t="n"/>
      <c r="O18" s="67" t="n"/>
      <c r="P18" s="67" t="n"/>
      <c r="Q18" s="67" t="n"/>
      <c r="R18" s="67" t="n"/>
      <c r="S18" s="67" t="n"/>
      <c r="T18" s="67" t="n"/>
      <c r="U18" s="67" t="n"/>
      <c r="V18" s="67" t="n"/>
      <c r="W18" s="67" t="n"/>
      <c r="X18" s="67" t="n"/>
      <c r="Y18" s="67" t="n"/>
      <c r="Z18" s="67" t="n"/>
      <c r="AA18" s="67" t="n"/>
      <c r="AB18" s="67" t="n"/>
      <c r="AC18" s="67" t="n"/>
      <c r="AD18" s="67" t="n"/>
      <c r="AE18" s="67" t="n"/>
      <c r="AF18" s="67" t="n"/>
      <c r="AG18" s="67" t="n"/>
      <c r="AH18" s="67" t="n"/>
      <c r="AI18" s="67" t="n"/>
      <c r="AJ18" s="67" t="n"/>
      <c r="AK18" s="67" t="n"/>
      <c r="AL18" s="67" t="n"/>
      <c r="AM18" s="67" t="n"/>
      <c r="AN18" s="67" t="n"/>
      <c r="AO18" s="67" t="n"/>
      <c r="AP18" s="67" t="n"/>
      <c r="AQ18" s="67" t="n"/>
      <c r="AR18" s="67" t="n"/>
      <c r="AS18" s="67" t="n"/>
      <c r="AT18" s="67" t="n"/>
      <c r="AU18" s="67" t="n"/>
      <c r="AV18" s="67" t="n"/>
      <c r="AW18" s="67" t="n"/>
      <c r="AX18" s="67" t="n"/>
      <c r="AY18" s="67" t="n"/>
      <c r="AZ18" s="67" t="n"/>
      <c r="BA18" s="67" t="n"/>
      <c r="BB18" s="67" t="n"/>
      <c r="BC18" s="67" t="n"/>
      <c r="BD18" s="67" t="n"/>
      <c r="BE18" s="67" t="n"/>
      <c r="BF18" s="68" t="n">
        <v>0.032346</v>
      </c>
      <c r="BG18" s="68" t="n">
        <v>0.028364</v>
      </c>
      <c r="BH18" s="68" t="n">
        <v>0.030791</v>
      </c>
      <c r="BI18" s="68" t="n">
        <v>0.021388</v>
      </c>
      <c r="BJ18" s="68" t="n">
        <v>0.025753</v>
      </c>
      <c r="BK18" s="68" t="n">
        <v>0.028298</v>
      </c>
      <c r="BL18" s="68" t="n">
        <v>0.033438</v>
      </c>
    </row>
    <row r="19">
      <c r="A19" s="4" t="inlineStr">
        <is>
          <t>BMY</t>
        </is>
      </c>
      <c r="B19" s="4" t="inlineStr">
        <is>
          <t>브리스톨마이어스스퀴브</t>
        </is>
      </c>
      <c r="C19" s="4" t="inlineStr">
        <is>
          <t>헬스케어</t>
        </is>
      </c>
      <c r="AH19" s="65" t="n">
        <v>0.0403</v>
      </c>
      <c r="AI19" s="65" t="n">
        <v>0.034453</v>
      </c>
      <c r="AJ19" s="65" t="n">
        <v>0.031613</v>
      </c>
      <c r="AK19" s="65" t="n">
        <v>0.035586</v>
      </c>
      <c r="AL19" s="65" t="n">
        <v>0.038441</v>
      </c>
      <c r="AM19" s="65" t="n">
        <v>0.039566</v>
      </c>
      <c r="AN19" s="65" t="n">
        <v>0.040554</v>
      </c>
      <c r="AO19" s="65" t="n">
        <v>0.043749</v>
      </c>
      <c r="AP19" s="65" t="n">
        <v>0.044546</v>
      </c>
      <c r="AQ19" s="65" t="n">
        <v>0.040618</v>
      </c>
      <c r="AR19" s="65" t="n">
        <v>0.041653</v>
      </c>
      <c r="AS19" s="65" t="n">
        <v>0.041241</v>
      </c>
      <c r="AT19" s="65" t="n">
        <v>0.040292</v>
      </c>
      <c r="AU19" s="65" t="n">
        <v>0.035979</v>
      </c>
      <c r="AV19" s="65" t="n">
        <v>0.034184</v>
      </c>
      <c r="AW19" s="65" t="n">
        <v>0.037938</v>
      </c>
      <c r="AX19" s="65" t="n">
        <v>0.035601</v>
      </c>
      <c r="AY19" s="65" t="n">
        <v>0.03688</v>
      </c>
      <c r="AZ19" s="65" t="n">
        <v>0.036985</v>
      </c>
      <c r="BA19" s="65" t="n">
        <v>0.038692</v>
      </c>
      <c r="BB19" s="65" t="n">
        <v>0.040243</v>
      </c>
      <c r="BC19" s="65" t="n">
        <v>0.042453</v>
      </c>
      <c r="BD19" s="65" t="n">
        <v>0.040004</v>
      </c>
      <c r="BE19" s="65" t="n">
        <v>0.042825</v>
      </c>
      <c r="BF19" s="65" t="n">
        <v>0.032744</v>
      </c>
      <c r="BG19" s="65" t="n">
        <v>0.030392</v>
      </c>
      <c r="BH19" s="65" t="n">
        <v>0.028485</v>
      </c>
      <c r="BI19" s="65" t="n">
        <v>0.030619</v>
      </c>
      <c r="BJ19" s="65" t="n">
        <v>0.033833</v>
      </c>
      <c r="BK19" s="65" t="n">
        <v>0.033488</v>
      </c>
      <c r="BL19" s="65" t="n">
        <v>0.032313</v>
      </c>
    </row>
    <row r="20">
      <c r="A20" s="66" t="inlineStr">
        <is>
          <t>MO</t>
        </is>
      </c>
      <c r="B20" s="66" t="inlineStr">
        <is>
          <t>알트리아</t>
        </is>
      </c>
      <c r="C20" s="66" t="inlineStr">
        <is>
          <t>필수소비재</t>
        </is>
      </c>
      <c r="D20" s="68" t="n">
        <v>0.029236</v>
      </c>
      <c r="E20" s="68" t="n">
        <v>0.027202</v>
      </c>
      <c r="F20" s="68" t="n">
        <v>0.026849</v>
      </c>
      <c r="G20" s="68" t="n">
        <v>0.02831</v>
      </c>
      <c r="H20" s="68" t="n">
        <v>0.031316</v>
      </c>
      <c r="I20" s="68" t="n">
        <v>0.032213</v>
      </c>
      <c r="J20" s="68" t="n">
        <v>0.03103</v>
      </c>
      <c r="K20" s="68" t="n">
        <v>0.034505</v>
      </c>
      <c r="L20" s="68" t="n">
        <v>0.032341</v>
      </c>
      <c r="M20" s="68" t="n">
        <v>0.026969</v>
      </c>
      <c r="N20" s="68" t="n">
        <v>0.027333</v>
      </c>
      <c r="O20" s="68" t="n">
        <v>0.028932</v>
      </c>
      <c r="P20" s="68" t="n">
        <v>0.028468</v>
      </c>
      <c r="Q20" s="68" t="n">
        <v>0.029434</v>
      </c>
      <c r="R20" s="68" t="n">
        <v>0.027735</v>
      </c>
      <c r="S20" s="68" t="n">
        <v>0.028834</v>
      </c>
      <c r="T20" s="68" t="n">
        <v>0.027927</v>
      </c>
      <c r="U20" s="68" t="n">
        <v>0.029759</v>
      </c>
      <c r="V20" s="68" t="n">
        <v>0.024915</v>
      </c>
      <c r="W20" s="68" t="n">
        <v>0.026826</v>
      </c>
      <c r="X20" s="68" t="n">
        <v>0.026212</v>
      </c>
      <c r="Y20" s="68" t="n">
        <v>0.026194</v>
      </c>
      <c r="Z20" s="68" t="n">
        <v>0.025282</v>
      </c>
      <c r="AA20" s="68" t="n">
        <v>0.02501</v>
      </c>
      <c r="AB20" s="68" t="n">
        <v>0.025042</v>
      </c>
      <c r="AC20" s="68" t="n">
        <v>0.02498</v>
      </c>
      <c r="AD20" s="68" t="n">
        <v>0.024633</v>
      </c>
      <c r="AE20" s="68" t="n">
        <v>0.021646</v>
      </c>
      <c r="AF20" s="68" t="n">
        <v>0.021569</v>
      </c>
      <c r="AG20" s="68" t="n">
        <v>0.021639</v>
      </c>
      <c r="AH20" s="68" t="n">
        <v>0.031103</v>
      </c>
      <c r="AI20" s="68" t="n">
        <v>0.03296</v>
      </c>
      <c r="AJ20" s="68" t="n">
        <v>0.034142</v>
      </c>
      <c r="AK20" s="68" t="n">
        <v>0.033827</v>
      </c>
      <c r="AL20" s="68" t="n">
        <v>0.034332</v>
      </c>
      <c r="AM20" s="68" t="n">
        <v>0.036913</v>
      </c>
      <c r="AN20" s="68" t="n">
        <v>0.034129</v>
      </c>
      <c r="AO20" s="68" t="n">
        <v>0.036446</v>
      </c>
      <c r="AP20" s="68" t="n">
        <v>0.037053</v>
      </c>
      <c r="AQ20" s="68" t="n">
        <v>0.034673</v>
      </c>
      <c r="AR20" s="68" t="n">
        <v>0.034075</v>
      </c>
      <c r="AS20" s="68" t="n">
        <v>0.035671</v>
      </c>
      <c r="AT20" s="68" t="n">
        <v>0.039788</v>
      </c>
      <c r="AU20" s="68" t="n">
        <v>0.04253999999999999</v>
      </c>
      <c r="AV20" s="68" t="n">
        <v>0.043061</v>
      </c>
      <c r="AW20" s="68" t="n">
        <v>0.038848</v>
      </c>
      <c r="AX20" s="68" t="n">
        <v>0.041163</v>
      </c>
      <c r="AY20" s="68" t="n">
        <v>0.042474</v>
      </c>
      <c r="AZ20" s="68" t="n">
        <v>0.039745</v>
      </c>
      <c r="BA20" s="68" t="n">
        <v>0.034739</v>
      </c>
      <c r="BB20" s="68" t="n">
        <v>0.035411</v>
      </c>
      <c r="BC20" s="68" t="n">
        <v>0.039593</v>
      </c>
      <c r="BD20" s="68" t="n">
        <v>0.039302</v>
      </c>
      <c r="BE20" s="68" t="n">
        <v>0.041358</v>
      </c>
      <c r="BF20" s="68" t="n">
        <v>0.029368</v>
      </c>
      <c r="BG20" s="68" t="n">
        <v>0.032079</v>
      </c>
      <c r="BH20" s="68" t="n">
        <v>0.029334</v>
      </c>
      <c r="BI20" s="68" t="n">
        <v>0.031738</v>
      </c>
      <c r="BJ20" s="68" t="n">
        <v>0.028846</v>
      </c>
      <c r="BK20" s="68" t="n">
        <v>0.028469</v>
      </c>
      <c r="BL20" s="68" t="n">
        <v>0.028773</v>
      </c>
    </row>
    <row r="21">
      <c r="A21" s="4" t="inlineStr">
        <is>
          <t>ADP</t>
        </is>
      </c>
      <c r="B21" s="4" t="inlineStr">
        <is>
          <t>ADP</t>
        </is>
      </c>
      <c r="C21" s="4" t="inlineStr">
        <is>
          <t>산업재</t>
        </is>
      </c>
      <c r="D21" s="65" t="n">
        <v>0.029523</v>
      </c>
      <c r="E21" s="65" t="n">
        <v>0.031833</v>
      </c>
      <c r="F21" s="65" t="n">
        <v>0.03343</v>
      </c>
      <c r="G21" s="65" t="n">
        <v>0.033795</v>
      </c>
      <c r="H21" s="65" t="n">
        <v>0.029113</v>
      </c>
      <c r="I21" s="65" t="n">
        <v>0.029457</v>
      </c>
      <c r="J21" s="65" t="n">
        <v>0.030998</v>
      </c>
      <c r="K21" s="65" t="n">
        <v>0.031076</v>
      </c>
      <c r="L21" s="65" t="n">
        <v>0.030577</v>
      </c>
      <c r="M21" s="65" t="n">
        <v>0.031245</v>
      </c>
      <c r="N21" s="65" t="n">
        <v>0.03462</v>
      </c>
      <c r="O21" s="65" t="n">
        <v>0.036107</v>
      </c>
      <c r="P21" s="65" t="n">
        <v>0.036793</v>
      </c>
      <c r="Q21" s="65" t="n">
        <v>0.035475</v>
      </c>
      <c r="R21" s="65" t="n">
        <v>0.036288</v>
      </c>
      <c r="S21" s="65" t="n">
        <v>0.034766</v>
      </c>
      <c r="T21" s="65" t="n">
        <v>0.032307</v>
      </c>
      <c r="U21" s="65" t="n">
        <v>0.032509</v>
      </c>
      <c r="V21" s="65" t="n">
        <v>0.028775</v>
      </c>
      <c r="W21" s="65" t="n">
        <v>0.028753</v>
      </c>
      <c r="X21" s="65" t="n">
        <v>0.028546</v>
      </c>
      <c r="Y21" s="65" t="n">
        <v>0.029493</v>
      </c>
      <c r="Z21" s="65" t="n">
        <v>0.031939</v>
      </c>
      <c r="AA21" s="65" t="n">
        <v>0.033417</v>
      </c>
      <c r="AB21" s="65" t="n">
        <v>0.033158</v>
      </c>
      <c r="AC21" s="65" t="n">
        <v>0.031406</v>
      </c>
      <c r="AD21" s="65" t="n">
        <v>0.031179</v>
      </c>
      <c r="AE21" s="65" t="n">
        <v>0.029021</v>
      </c>
      <c r="AF21" s="65" t="n">
        <v>0.030676</v>
      </c>
      <c r="AG21" s="65" t="n">
        <v>0.030838</v>
      </c>
      <c r="BF21" s="65" t="n">
        <v>0.021688</v>
      </c>
      <c r="BG21" s="65" t="n">
        <v>0.022109</v>
      </c>
      <c r="BH21" s="65" t="n">
        <v>0.023956</v>
      </c>
      <c r="BI21" s="65" t="n">
        <v>0.025033</v>
      </c>
      <c r="BJ21" s="65" t="n">
        <v>0.02729</v>
      </c>
      <c r="BK21" s="65" t="n">
        <v>0.02777</v>
      </c>
      <c r="BL21" s="65" t="n">
        <v>0.026989</v>
      </c>
    </row>
    <row r="22">
      <c r="A22" s="66" t="inlineStr">
        <is>
          <t>LMT</t>
        </is>
      </c>
      <c r="B22" s="66" t="inlineStr">
        <is>
          <t>록히드마틴</t>
        </is>
      </c>
      <c r="C22" s="66" t="inlineStr">
        <is>
          <t>산업재</t>
        </is>
      </c>
      <c r="D22" s="68" t="n">
        <v>0.029293</v>
      </c>
      <c r="E22" s="68" t="n">
        <v>0.027085</v>
      </c>
      <c r="F22" s="68" t="n">
        <v>0.027737</v>
      </c>
      <c r="G22" s="68" t="n">
        <v>0.028375</v>
      </c>
      <c r="H22" s="68" t="n">
        <v>0.03201</v>
      </c>
      <c r="I22" s="68" t="n">
        <v>0.036409</v>
      </c>
      <c r="J22" s="68" t="n">
        <v>0.035026</v>
      </c>
      <c r="K22" s="68" t="n">
        <v>0.035851</v>
      </c>
      <c r="L22" s="68" t="n">
        <v>0.03516</v>
      </c>
      <c r="M22" s="68" t="n">
        <v>0.036905</v>
      </c>
      <c r="N22" s="68" t="n">
        <v>0.034282</v>
      </c>
      <c r="O22" s="68" t="n">
        <v>0.035811</v>
      </c>
      <c r="P22" s="68" t="n">
        <v>0.035623</v>
      </c>
      <c r="Q22" s="68" t="n">
        <v>0.040497</v>
      </c>
      <c r="R22" s="68" t="n">
        <v>0.03779</v>
      </c>
      <c r="S22" s="68" t="n">
        <v>0.040214</v>
      </c>
      <c r="T22" s="68" t="n">
        <v>0.037642</v>
      </c>
      <c r="U22" s="68" t="n">
        <v>0.039834</v>
      </c>
      <c r="V22" s="68" t="n">
        <v>0.034355</v>
      </c>
      <c r="W22" s="68" t="n">
        <v>0.034131</v>
      </c>
      <c r="X22" s="68" t="n">
        <v>0.0341</v>
      </c>
      <c r="Y22" s="68" t="n">
        <v>0.033876</v>
      </c>
      <c r="Z22" s="68" t="n">
        <v>0.031618</v>
      </c>
      <c r="AA22" s="68" t="n">
        <v>0.032268</v>
      </c>
      <c r="AB22" s="68" t="n">
        <v>0.030752</v>
      </c>
      <c r="AC22" s="68" t="n">
        <v>0.035699</v>
      </c>
      <c r="AD22" s="68" t="n">
        <v>0.033129</v>
      </c>
      <c r="AE22" s="68" t="n">
        <v>0.030716</v>
      </c>
      <c r="AF22" s="68" t="n">
        <v>0.029156</v>
      </c>
      <c r="AG22" s="68" t="n">
        <v>0.028609</v>
      </c>
      <c r="AH22" s="68" t="n">
        <v>0.039799</v>
      </c>
      <c r="AI22" s="68" t="n">
        <v>0.042922</v>
      </c>
      <c r="AJ22" s="68" t="n">
        <v>0.042605</v>
      </c>
      <c r="AK22" s="68" t="n">
        <v>0.03993</v>
      </c>
      <c r="AL22" s="68" t="n">
        <v>0.04369799999999999</v>
      </c>
      <c r="AM22" s="68" t="n">
        <v>0.044892</v>
      </c>
      <c r="AN22" s="68" t="n">
        <v>0.039825</v>
      </c>
      <c r="AO22" s="68" t="n">
        <v>0.037232</v>
      </c>
      <c r="AP22" s="68" t="n">
        <v>0.034612</v>
      </c>
      <c r="AQ22" s="68" t="n">
        <v>0.03936</v>
      </c>
      <c r="AR22" s="68" t="n">
        <v>0.036895</v>
      </c>
      <c r="AS22" s="68" t="n">
        <v>0.035138</v>
      </c>
      <c r="AT22" s="68" t="n">
        <v>0.03686</v>
      </c>
      <c r="AU22" s="68" t="n">
        <v>0.042768</v>
      </c>
      <c r="AV22" s="68" t="n">
        <v>0.042659</v>
      </c>
      <c r="AW22" s="68" t="n">
        <v>0.037744</v>
      </c>
      <c r="AX22" s="68" t="n">
        <v>0.034411</v>
      </c>
      <c r="AY22" s="68" t="n">
        <v>0.035415</v>
      </c>
      <c r="AZ22" s="68" t="n">
        <v>0.041322</v>
      </c>
      <c r="BA22" s="68" t="n">
        <v>0.04169800000000001</v>
      </c>
      <c r="BB22" s="68" t="n">
        <v>0.037801</v>
      </c>
      <c r="BC22" s="68" t="n">
        <v>0.040573</v>
      </c>
      <c r="BD22" s="68" t="n">
        <v>0.049123</v>
      </c>
      <c r="BE22" s="68" t="n">
        <v>0.048161</v>
      </c>
      <c r="BF22" s="68" t="n">
        <v>0.032442</v>
      </c>
      <c r="BG22" s="68" t="n">
        <v>0.026613</v>
      </c>
      <c r="BH22" s="68" t="n">
        <v>0.026619</v>
      </c>
      <c r="BI22" s="68" t="n">
        <v>0.028127</v>
      </c>
      <c r="BJ22" s="68" t="n">
        <v>0.030103</v>
      </c>
      <c r="BK22" s="68" t="n">
        <v>0.027073</v>
      </c>
      <c r="BL22" s="68" t="n">
        <v>0.026424</v>
      </c>
    </row>
    <row r="23">
      <c r="A23" s="4" t="inlineStr">
        <is>
          <t>BX</t>
        </is>
      </c>
      <c r="B23" s="4" t="inlineStr">
        <is>
          <t>블랙스톤</t>
        </is>
      </c>
      <c r="C23" s="4" t="inlineStr">
        <is>
          <t>금융</t>
        </is>
      </c>
      <c r="V23" s="65" t="n">
        <v>0.019207</v>
      </c>
      <c r="W23" s="65" t="n">
        <v>0.019751</v>
      </c>
      <c r="X23" s="65" t="n">
        <v>0.019789</v>
      </c>
      <c r="Y23" s="65" t="n">
        <v>0.021385</v>
      </c>
      <c r="Z23" s="65" t="n">
        <v>0.023203</v>
      </c>
      <c r="AA23" s="65" t="n">
        <v>0.023932</v>
      </c>
      <c r="AB23" s="65" t="n">
        <v>0.025238</v>
      </c>
      <c r="AC23" s="65" t="n">
        <v>0.022716</v>
      </c>
      <c r="AD23" s="65" t="n">
        <v>0.026044</v>
      </c>
      <c r="AE23" s="65" t="n">
        <v>0.028096</v>
      </c>
      <c r="AF23" s="65" t="n">
        <v>0.026759</v>
      </c>
      <c r="AG23" s="65" t="n">
        <v>0.027041</v>
      </c>
      <c r="BF23" s="65" t="n">
        <v>0.022824</v>
      </c>
      <c r="BG23" s="65" t="n">
        <v>0.024249</v>
      </c>
      <c r="BH23" s="65" t="n">
        <v>0.022286</v>
      </c>
      <c r="BI23" s="65" t="n">
        <v>0.023594</v>
      </c>
      <c r="BJ23" s="65" t="n">
        <v>0.025319</v>
      </c>
      <c r="BK23" s="65" t="n">
        <v>0.024879</v>
      </c>
      <c r="BL23" s="65" t="n">
        <v>0.021685</v>
      </c>
    </row>
    <row r="24">
      <c r="A24" s="66" t="inlineStr">
        <is>
          <t>CMCSA</t>
        </is>
      </c>
      <c r="B24" s="66" t="inlineStr">
        <is>
          <t>컴캐스트</t>
        </is>
      </c>
      <c r="C24" s="66" t="inlineStr">
        <is>
          <t>커뮤니케이션</t>
        </is>
      </c>
      <c r="D24" s="67" t="n"/>
      <c r="E24" s="67" t="n"/>
      <c r="F24" s="67" t="n"/>
      <c r="G24" s="67" t="n"/>
      <c r="H24" s="67" t="n"/>
      <c r="I24" s="67" t="n"/>
      <c r="J24" s="67" t="n"/>
      <c r="K24" s="67" t="n"/>
      <c r="L24" s="67" t="n"/>
      <c r="M24" s="67" t="n"/>
      <c r="N24" s="67" t="n"/>
      <c r="O24" s="67" t="n"/>
      <c r="P24" s="67" t="n"/>
      <c r="Q24" s="67" t="n"/>
      <c r="R24" s="67" t="n"/>
      <c r="S24" s="67" t="n"/>
      <c r="T24" s="67" t="n"/>
      <c r="U24" s="67" t="n"/>
      <c r="V24" s="67" t="n"/>
      <c r="W24" s="67" t="n"/>
      <c r="X24" s="67" t="n"/>
      <c r="Y24" s="67" t="n"/>
      <c r="Z24" s="67" t="n"/>
      <c r="AA24" s="67" t="n"/>
      <c r="AB24" s="67" t="n"/>
      <c r="AC24" s="67" t="n"/>
      <c r="AD24" s="67" t="n"/>
      <c r="AE24" s="67" t="n"/>
      <c r="AF24" s="67" t="n"/>
      <c r="AG24" s="67" t="n"/>
      <c r="AH24" s="67" t="n"/>
      <c r="AI24" s="67" t="n"/>
      <c r="AJ24" s="67" t="n"/>
      <c r="AK24" s="67" t="n"/>
      <c r="AL24" s="67" t="n"/>
      <c r="AM24" s="67" t="n"/>
      <c r="AN24" s="67" t="n"/>
      <c r="AO24" s="67" t="n"/>
      <c r="AP24" s="67" t="n"/>
      <c r="AQ24" s="67" t="n"/>
      <c r="AR24" s="67" t="n"/>
      <c r="AS24" s="67" t="n"/>
      <c r="AT24" s="67" t="n"/>
      <c r="AU24" s="67" t="n"/>
      <c r="AV24" s="67" t="n"/>
      <c r="AW24" s="67" t="n"/>
      <c r="AX24" s="67" t="n"/>
      <c r="AY24" s="67" t="n"/>
      <c r="AZ24" s="67" t="n"/>
      <c r="BA24" s="67" t="n"/>
      <c r="BB24" s="67" t="n"/>
      <c r="BC24" s="67" t="n"/>
      <c r="BD24" s="67" t="n"/>
      <c r="BE24" s="67" t="n"/>
      <c r="BF24" s="68" t="n">
        <v>0.027312</v>
      </c>
      <c r="BG24" s="68" t="n">
        <v>0.025011</v>
      </c>
      <c r="BH24" s="68" t="n">
        <v>0.022881</v>
      </c>
      <c r="BI24" s="68" t="n">
        <v>0.022461</v>
      </c>
      <c r="BJ24" s="68" t="n">
        <v>0.022144</v>
      </c>
      <c r="BK24" s="68" t="n">
        <v>0.022962</v>
      </c>
      <c r="BL24" s="68" t="n">
        <v>0.019767</v>
      </c>
    </row>
    <row r="25">
      <c r="A25" s="4" t="inlineStr">
        <is>
          <t>EOG</t>
        </is>
      </c>
      <c r="B25" s="4" t="inlineStr">
        <is>
          <t>EOG 리소시스</t>
        </is>
      </c>
      <c r="C25" s="4" t="inlineStr">
        <is>
          <t>에너지</t>
        </is>
      </c>
      <c r="J25" s="65" t="n">
        <v>0.022553</v>
      </c>
      <c r="K25" s="65" t="n">
        <v>0.023092</v>
      </c>
      <c r="L25" s="65" t="n">
        <v>0.026083</v>
      </c>
      <c r="M25" s="65" t="n">
        <v>0.022884</v>
      </c>
      <c r="N25" s="65" t="n">
        <v>0.022243</v>
      </c>
      <c r="O25" s="65" t="n">
        <v>0.024961</v>
      </c>
      <c r="P25" s="65" t="n">
        <v>0.025482</v>
      </c>
      <c r="Q25" s="65" t="n">
        <v>0.028099</v>
      </c>
      <c r="R25" s="65" t="n">
        <v>0.027339</v>
      </c>
      <c r="S25" s="65" t="n">
        <v>0.026588</v>
      </c>
      <c r="T25" s="65" t="n">
        <v>0.026686</v>
      </c>
      <c r="U25" s="65" t="n">
        <v>0.023574</v>
      </c>
      <c r="V25" s="65" t="n">
        <v>0.020979</v>
      </c>
      <c r="W25" s="65" t="n">
        <v>0.022109</v>
      </c>
      <c r="X25" s="65" t="n">
        <v>0.020751</v>
      </c>
      <c r="Y25" s="65" t="n">
        <v>0.021769</v>
      </c>
      <c r="Z25" s="65" t="n">
        <v>0.024269</v>
      </c>
      <c r="AA25" s="65" t="n">
        <v>0.023931</v>
      </c>
      <c r="AB25" s="65" t="n">
        <v>0.024734</v>
      </c>
      <c r="AC25" s="65" t="n">
        <v>0.025723</v>
      </c>
      <c r="AD25" s="65" t="n">
        <v>0.023627</v>
      </c>
      <c r="AE25" s="65" t="n">
        <v>0.021294</v>
      </c>
      <c r="AF25" s="65" t="n">
        <v>0.020072</v>
      </c>
      <c r="AG25" s="65" t="n">
        <v>0.019865</v>
      </c>
      <c r="AH25" s="65" t="n">
        <v>0.030055</v>
      </c>
      <c r="AI25" s="65" t="n">
        <v>0.032776</v>
      </c>
      <c r="AJ25" s="65" t="n">
        <v>0.030315</v>
      </c>
      <c r="AK25" s="65" t="n">
        <v>0.030911</v>
      </c>
      <c r="AL25" s="65" t="n">
        <v>0.029373</v>
      </c>
      <c r="AM25" s="65" t="n">
        <v>0.029244</v>
      </c>
      <c r="AN25" s="65" t="n">
        <v>0.027504</v>
      </c>
      <c r="AO25" s="65" t="n">
        <v>0.027308</v>
      </c>
      <c r="AP25" s="65" t="n">
        <v>0.028612</v>
      </c>
      <c r="AQ25" s="65" t="n">
        <v>0.027087</v>
      </c>
      <c r="AR25" s="65" t="n">
        <v>0.027349</v>
      </c>
      <c r="AS25" s="65" t="n">
        <v>0.027018</v>
      </c>
      <c r="AT25" s="65" t="n">
        <v>0.028212</v>
      </c>
      <c r="AU25" s="65" t="n">
        <v>0.026333</v>
      </c>
      <c r="AV25" s="65" t="n">
        <v>0.025598</v>
      </c>
      <c r="AW25" s="65" t="n">
        <v>0.026795</v>
      </c>
      <c r="AX25" s="65" t="n">
        <v>0.026967</v>
      </c>
      <c r="AY25" s="65" t="n">
        <v>0.026669</v>
      </c>
      <c r="AZ25" s="65" t="n">
        <v>0.024664</v>
      </c>
      <c r="BA25" s="65" t="n">
        <v>0.023844</v>
      </c>
      <c r="BB25" s="65" t="n">
        <v>0.023663</v>
      </c>
      <c r="BC25" s="65" t="n">
        <v>0.023472</v>
      </c>
      <c r="BD25" s="65" t="n">
        <v>0.023142</v>
      </c>
      <c r="BE25" s="65" t="n">
        <v>0.024196</v>
      </c>
      <c r="BF25" s="65" t="n">
        <v>0.020796</v>
      </c>
      <c r="BG25" s="65" t="n">
        <v>0.019326</v>
      </c>
      <c r="BH25" s="65" t="n">
        <v>0.01887</v>
      </c>
      <c r="BI25" s="65" t="n">
        <v>0.018196</v>
      </c>
      <c r="BJ25" s="65" t="n">
        <v>0.019636</v>
      </c>
      <c r="BK25" s="65" t="n">
        <v>0.019363</v>
      </c>
      <c r="BL25" s="65" t="n">
        <v>0.019078</v>
      </c>
    </row>
    <row r="26">
      <c r="A26" s="66" t="inlineStr">
        <is>
          <t>SLB</t>
        </is>
      </c>
      <c r="B26" s="66" t="inlineStr">
        <is>
          <t>SLB</t>
        </is>
      </c>
      <c r="C26" s="66" t="inlineStr">
        <is>
          <t>에너지</t>
        </is>
      </c>
      <c r="D26" s="67" t="n"/>
      <c r="E26" s="67" t="n"/>
      <c r="F26" s="67" t="n"/>
      <c r="G26" s="67" t="n"/>
      <c r="H26" s="67" t="n"/>
      <c r="I26" s="67" t="n"/>
      <c r="J26" s="67" t="n"/>
      <c r="K26" s="67" t="n"/>
      <c r="L26" s="67" t="n"/>
      <c r="M26" s="67" t="n"/>
      <c r="N26" s="67" t="n"/>
      <c r="O26" s="67" t="n"/>
      <c r="P26" s="67" t="n"/>
      <c r="Q26" s="67" t="n"/>
      <c r="R26" s="67" t="n"/>
      <c r="S26" s="67" t="n"/>
      <c r="T26" s="67" t="n"/>
      <c r="U26" s="67" t="n"/>
      <c r="V26" s="67" t="n"/>
      <c r="W26" s="67" t="n"/>
      <c r="X26" s="67" t="n"/>
      <c r="Y26" s="67" t="n"/>
      <c r="Z26" s="67" t="n"/>
      <c r="AA26" s="67" t="n"/>
      <c r="AB26" s="67" t="n"/>
      <c r="AC26" s="67" t="n"/>
      <c r="AD26" s="67" t="n"/>
      <c r="AE26" s="67" t="n"/>
      <c r="AF26" s="67" t="n"/>
      <c r="AG26" s="67" t="n"/>
      <c r="AH26" s="67" t="n"/>
      <c r="AI26" s="67" t="n"/>
      <c r="AJ26" s="67" t="n"/>
      <c r="AK26" s="67" t="n"/>
      <c r="AL26" s="67" t="n"/>
      <c r="AM26" s="67" t="n"/>
      <c r="AN26" s="67" t="n"/>
      <c r="AO26" s="67" t="n"/>
      <c r="AP26" s="67" t="n"/>
      <c r="AQ26" s="67" t="n"/>
      <c r="AR26" s="67" t="n"/>
      <c r="AS26" s="67" t="n"/>
      <c r="AT26" s="68" t="n">
        <v>0.023088</v>
      </c>
      <c r="AU26" s="68" t="n">
        <v>0.019925</v>
      </c>
      <c r="AV26" s="68" t="n">
        <v>0.019565</v>
      </c>
      <c r="AW26" s="68" t="n">
        <v>0.01887</v>
      </c>
      <c r="AX26" s="68" t="n">
        <v>0.018926</v>
      </c>
      <c r="AY26" s="68" t="n">
        <v>0.019616</v>
      </c>
      <c r="AZ26" s="68" t="n">
        <v>0.02066</v>
      </c>
      <c r="BA26" s="68" t="n">
        <v>0.022199</v>
      </c>
      <c r="BB26" s="68" t="n">
        <v>0.021728</v>
      </c>
      <c r="BC26" s="68" t="n">
        <v>0.02362</v>
      </c>
      <c r="BD26" s="68" t="n">
        <v>0.027491</v>
      </c>
      <c r="BE26" s="68" t="n">
        <v>0.027565</v>
      </c>
      <c r="BF26" s="68" t="n">
        <v>0.020372</v>
      </c>
      <c r="BG26" s="68" t="n">
        <v>0.021818</v>
      </c>
      <c r="BH26" s="68" t="n">
        <v>0.02084</v>
      </c>
      <c r="BI26" s="68" t="n">
        <v>0.017909</v>
      </c>
      <c r="BJ26" s="68" t="n">
        <v>0.018656</v>
      </c>
      <c r="BK26" s="68" t="n">
        <v>0.020938</v>
      </c>
      <c r="BL26" s="68" t="n">
        <v>0.018588</v>
      </c>
    </row>
    <row r="27">
      <c r="A27" s="4" t="inlineStr">
        <is>
          <t>TGT</t>
        </is>
      </c>
      <c r="B27" s="4" t="inlineStr">
        <is>
          <t>타깃</t>
        </is>
      </c>
      <c r="C27" s="4" t="inlineStr">
        <is>
          <t>필수소비재</t>
        </is>
      </c>
      <c r="AT27" s="65" t="n">
        <v>0.018804</v>
      </c>
      <c r="AU27" s="65" t="n">
        <v>0.018903</v>
      </c>
      <c r="AV27" s="65" t="n">
        <v>0.018155</v>
      </c>
      <c r="AW27" s="65" t="n">
        <v>0.018398</v>
      </c>
      <c r="AX27" s="65" t="n">
        <v>0.018798</v>
      </c>
      <c r="AY27" s="65" t="n">
        <v>0.017072</v>
      </c>
      <c r="AZ27" s="65" t="n">
        <v>0.016421</v>
      </c>
      <c r="BA27" s="65" t="n">
        <v>0.017383</v>
      </c>
      <c r="BB27" s="65" t="n">
        <v>0.016546</v>
      </c>
      <c r="BC27" s="65" t="n">
        <v>0.018298</v>
      </c>
      <c r="BD27" s="65" t="n">
        <v>0.018229</v>
      </c>
      <c r="BE27" s="65" t="n">
        <v>0.018583</v>
      </c>
      <c r="BF27" s="65" t="n">
        <v>0.014549</v>
      </c>
      <c r="BG27" s="65" t="n">
        <v>0.01496</v>
      </c>
      <c r="BH27" s="65" t="n">
        <v>0.014259</v>
      </c>
      <c r="BI27" s="65" t="n">
        <v>0.015721</v>
      </c>
      <c r="BJ27" s="65" t="n">
        <v>0.017166</v>
      </c>
      <c r="BK27" s="65" t="n">
        <v>0.018225</v>
      </c>
      <c r="BL27" s="65" t="n">
        <v>0.018318</v>
      </c>
    </row>
    <row r="28">
      <c r="A28" s="66" t="inlineStr">
        <is>
          <t>UPS</t>
        </is>
      </c>
      <c r="B28" s="66" t="inlineStr">
        <is>
          <t>UPS</t>
        </is>
      </c>
      <c r="C28" s="66" t="inlineStr">
        <is>
          <t>산업재</t>
        </is>
      </c>
      <c r="D28" s="67" t="n"/>
      <c r="E28" s="67" t="n"/>
      <c r="F28" s="67" t="n"/>
      <c r="G28" s="67" t="n"/>
      <c r="H28" s="67" t="n"/>
      <c r="I28" s="67" t="n"/>
      <c r="J28" s="67" t="n"/>
      <c r="K28" s="67" t="n"/>
      <c r="L28" s="67" t="n"/>
      <c r="M28" s="67" t="n"/>
      <c r="N28" s="67" t="n"/>
      <c r="O28" s="67" t="n"/>
      <c r="P28" s="67" t="n"/>
      <c r="Q28" s="67" t="n"/>
      <c r="R28" s="67" t="n"/>
      <c r="S28" s="67" t="n"/>
      <c r="T28" s="67" t="n"/>
      <c r="U28" s="67" t="n"/>
      <c r="V28" s="68" t="n">
        <v>0.041939</v>
      </c>
      <c r="W28" s="68" t="n">
        <v>0.039309</v>
      </c>
      <c r="X28" s="68" t="n">
        <v>0.038155</v>
      </c>
      <c r="Y28" s="68" t="n">
        <v>0.040987</v>
      </c>
      <c r="Z28" s="68" t="n">
        <v>0.04119100000000001</v>
      </c>
      <c r="AA28" s="68" t="n">
        <v>0.037887</v>
      </c>
      <c r="AB28" s="68" t="n">
        <v>0.03769</v>
      </c>
      <c r="AC28" s="68" t="n">
        <v>0.035665</v>
      </c>
      <c r="AD28" s="68" t="n">
        <v>0.03607</v>
      </c>
      <c r="AE28" s="68" t="n">
        <v>0.034385</v>
      </c>
      <c r="AF28" s="68" t="n">
        <v>0.031092</v>
      </c>
      <c r="AG28" s="68" t="n">
        <v>0.031962</v>
      </c>
      <c r="AH28" s="68" t="n">
        <v>0.038061</v>
      </c>
      <c r="AI28" s="68" t="n">
        <v>0.039848</v>
      </c>
      <c r="AJ28" s="68" t="n">
        <v>0.036832</v>
      </c>
      <c r="AK28" s="68" t="n">
        <v>0.039562</v>
      </c>
      <c r="AL28" s="68" t="n">
        <v>0.03555</v>
      </c>
      <c r="AM28" s="68" t="n">
        <v>0.03435299999999999</v>
      </c>
      <c r="AN28" s="68" t="n">
        <v>0.038715</v>
      </c>
      <c r="AO28" s="68" t="n">
        <v>0.038097</v>
      </c>
      <c r="AP28" s="68" t="n">
        <v>0.036984</v>
      </c>
      <c r="AQ28" s="68" t="n">
        <v>0.035897</v>
      </c>
      <c r="AR28" s="68" t="n">
        <v>0.03199399999999999</v>
      </c>
      <c r="AS28" s="68" t="n">
        <v>0.032638</v>
      </c>
      <c r="AT28" s="68" t="n">
        <v>0.031465</v>
      </c>
      <c r="AU28" s="68" t="n">
        <v>0.029577</v>
      </c>
      <c r="AV28" s="68" t="n">
        <v>0.029905</v>
      </c>
      <c r="AW28" s="68" t="n">
        <v>0.030399</v>
      </c>
      <c r="AX28" s="68" t="n">
        <v>0.026025</v>
      </c>
      <c r="AY28" s="68" t="n">
        <v>0.025116</v>
      </c>
      <c r="AZ28" s="68" t="n">
        <v>0.024771</v>
      </c>
      <c r="BA28" s="68" t="n">
        <v>0.029283</v>
      </c>
      <c r="BB28" s="68" t="n">
        <v>0.028333</v>
      </c>
      <c r="BC28" s="68" t="n">
        <v>0.030197</v>
      </c>
      <c r="BD28" s="68" t="n">
        <v>0.029857</v>
      </c>
      <c r="BE28" s="68" t="n">
        <v>0.030798</v>
      </c>
      <c r="BF28" s="68" t="n">
        <v>0.019274</v>
      </c>
      <c r="BG28" s="68" t="n">
        <v>0.020377</v>
      </c>
      <c r="BH28" s="68" t="n">
        <v>0.020508</v>
      </c>
      <c r="BI28" s="68" t="n">
        <v>0.021727</v>
      </c>
      <c r="BJ28" s="68" t="n">
        <v>0.020191</v>
      </c>
      <c r="BK28" s="68" t="n">
        <v>0.018782</v>
      </c>
      <c r="BL28" s="68" t="n">
        <v>0.018109</v>
      </c>
    </row>
    <row r="29">
      <c r="A29" s="4" t="inlineStr">
        <is>
          <t>FAST</t>
        </is>
      </c>
      <c r="B29" s="4" t="inlineStr">
        <is>
          <t>패스널</t>
        </is>
      </c>
      <c r="C29" s="4" t="inlineStr">
        <is>
          <t>산업재</t>
        </is>
      </c>
      <c r="D29" s="65" t="n">
        <v>0.010287</v>
      </c>
      <c r="E29" s="65" t="n">
        <v>0.010925</v>
      </c>
      <c r="F29" s="65" t="n">
        <v>0.011563</v>
      </c>
      <c r="G29" s="65" t="n">
        <v>0.011927</v>
      </c>
      <c r="H29" s="65" t="n">
        <v>0.010872</v>
      </c>
      <c r="I29" s="65" t="n">
        <v>0.010072</v>
      </c>
      <c r="J29" s="65" t="n">
        <v>0.011045</v>
      </c>
      <c r="K29" s="65" t="n">
        <v>0.010754</v>
      </c>
      <c r="L29" s="65" t="n">
        <v>0.010026</v>
      </c>
      <c r="M29" s="65" t="n">
        <v>0.010175</v>
      </c>
      <c r="N29" s="65" t="n">
        <v>0.010104</v>
      </c>
      <c r="O29" s="65" t="n">
        <v>0.010188</v>
      </c>
      <c r="P29" s="65" t="n">
        <v>0.010319</v>
      </c>
      <c r="Q29" s="65" t="n">
        <v>0.009774</v>
      </c>
      <c r="R29" s="65" t="n">
        <v>0.009750999999999999</v>
      </c>
      <c r="S29" s="65" t="n">
        <v>0.009526</v>
      </c>
      <c r="T29" s="65" t="n">
        <v>0.010002</v>
      </c>
      <c r="U29" s="65" t="n">
        <v>0.010545</v>
      </c>
      <c r="V29" s="65" t="n">
        <v>0.009626000000000001</v>
      </c>
      <c r="W29" s="65" t="n">
        <v>0.009716000000000001</v>
      </c>
      <c r="X29" s="65" t="n">
        <v>0.010155</v>
      </c>
      <c r="Y29" s="65" t="n">
        <v>0.010905</v>
      </c>
      <c r="Z29" s="65" t="n">
        <v>0.01043</v>
      </c>
      <c r="AA29" s="65" t="n">
        <v>0.010411</v>
      </c>
      <c r="AB29" s="65" t="n">
        <v>0.010409</v>
      </c>
      <c r="AC29" s="65" t="n">
        <v>0.011605</v>
      </c>
      <c r="AD29" s="65" t="n">
        <v>0.011241</v>
      </c>
      <c r="AE29" s="65" t="n">
        <v>0.011189</v>
      </c>
      <c r="AF29" s="65" t="n">
        <v>0.011809</v>
      </c>
      <c r="AG29" s="65" t="n">
        <v>0.012433</v>
      </c>
      <c r="AH29" s="65" t="n">
        <v>0.017771</v>
      </c>
      <c r="AI29" s="65" t="n">
        <v>0.016514</v>
      </c>
      <c r="AJ29" s="65" t="n">
        <v>0.015736</v>
      </c>
      <c r="AK29" s="65" t="n">
        <v>0.015143</v>
      </c>
      <c r="AL29" s="65" t="n">
        <v>0.016082</v>
      </c>
      <c r="AM29" s="65" t="n">
        <v>0.01521</v>
      </c>
      <c r="AN29" s="65" t="n">
        <v>0.015919</v>
      </c>
      <c r="AO29" s="65" t="n">
        <v>0.01744</v>
      </c>
      <c r="AP29" s="65" t="n">
        <v>0.017874</v>
      </c>
      <c r="AQ29" s="65" t="n">
        <v>0.016003</v>
      </c>
      <c r="AR29" s="65" t="n">
        <v>0.016037</v>
      </c>
      <c r="AS29" s="65" t="n">
        <v>0.016233</v>
      </c>
      <c r="AT29" s="65" t="n">
        <v>0.017377</v>
      </c>
      <c r="AU29" s="65" t="n">
        <v>0.019684</v>
      </c>
      <c r="AV29" s="65" t="n">
        <v>0.019856</v>
      </c>
      <c r="AW29" s="65" t="n">
        <v>0.019777</v>
      </c>
      <c r="AX29" s="65" t="n">
        <v>0.021787</v>
      </c>
      <c r="AY29" s="65" t="n">
        <v>0.022303</v>
      </c>
      <c r="AZ29" s="65" t="n">
        <v>0.022675</v>
      </c>
      <c r="BA29" s="65" t="n">
        <v>0.019486</v>
      </c>
      <c r="BB29" s="65" t="n">
        <v>0.018632</v>
      </c>
      <c r="BC29" s="65" t="n">
        <v>0.018979</v>
      </c>
      <c r="BD29" s="65" t="n">
        <v>0.018934</v>
      </c>
      <c r="BE29" s="65" t="n">
        <v>0.018996</v>
      </c>
      <c r="BF29" s="65" t="n">
        <v>0.014124</v>
      </c>
      <c r="BG29" s="65" t="n">
        <v>0.013218</v>
      </c>
      <c r="BH29" s="65" t="n">
        <v>0.012857</v>
      </c>
      <c r="BI29" s="65" t="n">
        <v>0.014564</v>
      </c>
      <c r="BJ29" s="65" t="n">
        <v>0.013977</v>
      </c>
      <c r="BK29" s="65" t="n">
        <v>0.013715</v>
      </c>
      <c r="BL29" s="65" t="n">
        <v>0.014834</v>
      </c>
    </row>
    <row r="30">
      <c r="A30" s="66" t="inlineStr">
        <is>
          <t>OKE</t>
        </is>
      </c>
      <c r="B30" s="66" t="inlineStr">
        <is>
          <t>Oneok</t>
        </is>
      </c>
      <c r="C30" s="66" t="inlineStr">
        <is>
          <t>에너지</t>
        </is>
      </c>
      <c r="D30" s="68" t="n">
        <v>0.008967000000000001</v>
      </c>
      <c r="E30" s="68" t="n">
        <v>0.009446</v>
      </c>
      <c r="F30" s="68" t="n">
        <v>0.009072</v>
      </c>
      <c r="G30" s="68" t="n">
        <v>0.008483000000000001</v>
      </c>
      <c r="H30" s="68" t="n">
        <v>0.009025999999999999</v>
      </c>
      <c r="I30" s="68" t="n">
        <v>0.009911999999999999</v>
      </c>
      <c r="J30" s="68" t="n">
        <v>0.010182</v>
      </c>
      <c r="K30" s="68" t="n">
        <v>0.009546000000000001</v>
      </c>
      <c r="L30" s="68" t="n">
        <v>0.009558000000000001</v>
      </c>
      <c r="M30" s="68" t="n">
        <v>0.008765</v>
      </c>
      <c r="N30" s="68" t="n">
        <v>0.009106</v>
      </c>
      <c r="O30" s="68" t="n">
        <v>0.009603</v>
      </c>
      <c r="P30" s="68" t="n">
        <v>0.008911000000000001</v>
      </c>
      <c r="Q30" s="68" t="n">
        <v>0.009310000000000001</v>
      </c>
      <c r="R30" s="68" t="n">
        <v>0.009828999999999999</v>
      </c>
      <c r="S30" s="68" t="n">
        <v>0.010284</v>
      </c>
      <c r="T30" s="68" t="n">
        <v>0.010536</v>
      </c>
      <c r="U30" s="68" t="n">
        <v>0.01041</v>
      </c>
      <c r="V30" s="68" t="n">
        <v>0.008848</v>
      </c>
      <c r="W30" s="68" t="n">
        <v>0.009211</v>
      </c>
      <c r="X30" s="68" t="n">
        <v>0.008338</v>
      </c>
      <c r="Y30" s="68" t="n">
        <v>0.008933999999999999</v>
      </c>
      <c r="Z30" s="68" t="n">
        <v>0.009341</v>
      </c>
      <c r="AA30" s="68" t="n">
        <v>0.009231</v>
      </c>
      <c r="AB30" s="68" t="n">
        <v>0.009469</v>
      </c>
      <c r="AC30" s="68" t="n">
        <v>0.010163</v>
      </c>
      <c r="AD30" s="68" t="n">
        <v>0.010112</v>
      </c>
      <c r="AE30" s="68" t="n">
        <v>0.012367</v>
      </c>
      <c r="AF30" s="68" t="n">
        <v>0.012043</v>
      </c>
      <c r="AG30" s="68" t="n">
        <v>0.013042</v>
      </c>
      <c r="AH30" s="68" t="n">
        <v>0.018829</v>
      </c>
      <c r="AI30" s="68" t="n">
        <v>0.019606</v>
      </c>
      <c r="AJ30" s="68" t="n">
        <v>0.019695</v>
      </c>
      <c r="AK30" s="68" t="n">
        <v>0.020006</v>
      </c>
      <c r="AL30" s="68" t="n">
        <v>0.019283</v>
      </c>
      <c r="AM30" s="68" t="n">
        <v>0.020946</v>
      </c>
      <c r="AN30" s="68" t="n">
        <v>0.020706</v>
      </c>
      <c r="AO30" s="68" t="n">
        <v>0.02203</v>
      </c>
      <c r="AP30" s="68" t="n">
        <v>0.024771</v>
      </c>
      <c r="AQ30" s="68" t="n">
        <v>0.022789</v>
      </c>
      <c r="AR30" s="68" t="n">
        <v>0.021701</v>
      </c>
      <c r="AS30" s="68" t="n">
        <v>0.021949</v>
      </c>
      <c r="AT30" s="68" t="n">
        <v>0.024078</v>
      </c>
      <c r="AU30" s="68" t="n">
        <v>0.021631</v>
      </c>
      <c r="AV30" s="68" t="n">
        <v>0.021025</v>
      </c>
      <c r="AW30" s="68" t="n">
        <v>0.020928</v>
      </c>
      <c r="AX30" s="68" t="n">
        <v>0.021114</v>
      </c>
      <c r="AY30" s="68" t="n">
        <v>0.018677</v>
      </c>
      <c r="AZ30" s="68" t="n">
        <v>0.018515</v>
      </c>
      <c r="BA30" s="68" t="n">
        <v>0.01741</v>
      </c>
      <c r="BB30" s="68" t="n">
        <v>0.018429</v>
      </c>
      <c r="BC30" s="68" t="n">
        <v>0.019052</v>
      </c>
      <c r="BD30" s="68" t="n">
        <v>0.018953</v>
      </c>
      <c r="BE30" s="68" t="n">
        <v>0.018718</v>
      </c>
      <c r="BF30" s="68" t="n">
        <v>0.015078</v>
      </c>
      <c r="BG30" s="68" t="n">
        <v>0.014575</v>
      </c>
      <c r="BH30" s="68" t="n">
        <v>0.013606</v>
      </c>
      <c r="BI30" s="68" t="n">
        <v>0.014349</v>
      </c>
      <c r="BJ30" s="68" t="n">
        <v>0.014069</v>
      </c>
      <c r="BK30" s="68" t="n">
        <v>0.014774</v>
      </c>
      <c r="BL30" s="68" t="n">
        <v>0.014141</v>
      </c>
    </row>
    <row r="31">
      <c r="A31" s="4" t="inlineStr">
        <is>
          <t>DVN</t>
        </is>
      </c>
      <c r="B31" s="4" t="inlineStr">
        <is>
          <t>Devon Energy</t>
        </is>
      </c>
      <c r="C31" s="4" t="inlineStr">
        <is>
          <t>에너지</t>
        </is>
      </c>
      <c r="BF31" s="65" t="n">
        <v>0.008274</v>
      </c>
      <c r="BG31" s="65" t="n">
        <v>0.008038999999999999</v>
      </c>
      <c r="BH31" s="65" t="n">
        <v>0.013572</v>
      </c>
      <c r="BI31" s="65" t="n">
        <v>0.012329</v>
      </c>
      <c r="BJ31" s="65" t="n">
        <v>0.013004</v>
      </c>
      <c r="BK31" s="65" t="n">
        <v>0.013859</v>
      </c>
      <c r="BL31" s="65" t="n">
        <v>0.013352</v>
      </c>
    </row>
    <row r="32">
      <c r="A32" s="66" t="inlineStr">
        <is>
          <t>F</t>
        </is>
      </c>
      <c r="B32" s="66" t="inlineStr">
        <is>
          <t>Ford Motor</t>
        </is>
      </c>
      <c r="C32" s="66" t="inlineStr">
        <is>
          <t>경기소비재</t>
        </is>
      </c>
      <c r="D32" s="67" t="n"/>
      <c r="E32" s="67" t="n"/>
      <c r="F32" s="67" t="n"/>
      <c r="G32" s="67" t="n"/>
      <c r="H32" s="67" t="n"/>
      <c r="I32" s="67" t="n"/>
      <c r="J32" s="67" t="n"/>
      <c r="K32" s="67" t="n"/>
      <c r="L32" s="67" t="n"/>
      <c r="M32" s="67" t="n"/>
      <c r="N32" s="67" t="n"/>
      <c r="O32" s="67" t="n"/>
      <c r="P32" s="67" t="n"/>
      <c r="Q32" s="67" t="n"/>
      <c r="R32" s="67" t="n"/>
      <c r="S32" s="67" t="n"/>
      <c r="T32" s="67" t="n"/>
      <c r="U32" s="67" t="n"/>
      <c r="V32" s="68" t="n">
        <v>0.015505</v>
      </c>
      <c r="W32" s="68" t="n">
        <v>0.014783</v>
      </c>
      <c r="X32" s="68" t="n">
        <v>0.015606</v>
      </c>
      <c r="Y32" s="68" t="n">
        <v>0.019184</v>
      </c>
      <c r="Z32" s="68" t="n">
        <v>0.016124</v>
      </c>
      <c r="AA32" s="68" t="n">
        <v>0.015044</v>
      </c>
      <c r="AB32" s="68" t="n">
        <v>0.016284</v>
      </c>
      <c r="AC32" s="68" t="n">
        <v>0.013348</v>
      </c>
      <c r="AD32" s="68" t="n">
        <v>0.013235</v>
      </c>
      <c r="AE32" s="68" t="n">
        <v>0.01449</v>
      </c>
      <c r="AF32" s="68" t="n">
        <v>0.013958</v>
      </c>
      <c r="AG32" s="68" t="n">
        <v>0.014577</v>
      </c>
      <c r="AH32" s="68" t="n">
        <v>0.021052</v>
      </c>
      <c r="AI32" s="68" t="n">
        <v>0.020323</v>
      </c>
      <c r="AJ32" s="68" t="n">
        <v>0.019908</v>
      </c>
      <c r="AK32" s="68" t="n">
        <v>0.02061</v>
      </c>
      <c r="AL32" s="68" t="n">
        <v>0.016774</v>
      </c>
      <c r="AM32" s="68" t="n">
        <v>0.017001</v>
      </c>
      <c r="AN32" s="68" t="n">
        <v>0.016121</v>
      </c>
      <c r="AO32" s="68" t="n">
        <v>0.015722</v>
      </c>
      <c r="AP32" s="68" t="n">
        <v>0.016307</v>
      </c>
      <c r="AQ32" s="68" t="n">
        <v>0.015022</v>
      </c>
      <c r="AR32" s="68" t="n">
        <v>0.015049</v>
      </c>
      <c r="AS32" s="68" t="n">
        <v>0.013958</v>
      </c>
      <c r="AT32" s="68" t="n">
        <v>0.015314</v>
      </c>
      <c r="AU32" s="68" t="n">
        <v>0.016581</v>
      </c>
      <c r="AV32" s="68" t="n">
        <v>0.016985</v>
      </c>
      <c r="AW32" s="68" t="n">
        <v>0.017394</v>
      </c>
      <c r="AX32" s="68" t="n">
        <v>0.017799</v>
      </c>
      <c r="AY32" s="68" t="n">
        <v>0.017996</v>
      </c>
      <c r="AZ32" s="68" t="n">
        <v>0.018836</v>
      </c>
      <c r="BA32" s="68" t="n">
        <v>0.021178</v>
      </c>
      <c r="BB32" s="68" t="n">
        <v>0.020861</v>
      </c>
      <c r="BC32" s="68" t="n">
        <v>0.021153</v>
      </c>
      <c r="BD32" s="68" t="n">
        <v>0.020662</v>
      </c>
      <c r="BE32" s="68" t="n">
        <v>0.019818</v>
      </c>
      <c r="BF32" s="68" t="n">
        <v>0.011988</v>
      </c>
      <c r="BG32" s="68" t="n">
        <v>0.011933</v>
      </c>
      <c r="BH32" s="68" t="n">
        <v>0.016588</v>
      </c>
      <c r="BI32" s="68" t="n">
        <v>0.014183</v>
      </c>
      <c r="BJ32" s="68" t="n">
        <v>0.014292</v>
      </c>
      <c r="BK32" s="68" t="n">
        <v>0.013274</v>
      </c>
      <c r="BL32" s="68" t="n">
        <v>0.012369</v>
      </c>
    </row>
    <row r="33">
      <c r="A33" s="4" t="inlineStr">
        <is>
          <t>FITB</t>
        </is>
      </c>
      <c r="B33" s="4" t="inlineStr">
        <is>
          <t>Fifth Third Bancorp</t>
        </is>
      </c>
      <c r="C33" s="4" t="inlineStr">
        <is>
          <t>금융</t>
        </is>
      </c>
      <c r="D33" s="65" t="n">
        <v>0.010368</v>
      </c>
      <c r="E33" s="65" t="n">
        <v>0.010211</v>
      </c>
      <c r="F33" s="65" t="n">
        <v>0.010095</v>
      </c>
      <c r="G33" s="65" t="n">
        <v>0.009744000000000001</v>
      </c>
      <c r="H33" s="65" t="n">
        <v>0.010287</v>
      </c>
      <c r="I33" s="65" t="n">
        <v>0.011255</v>
      </c>
      <c r="J33" s="65" t="n">
        <v>0.009512</v>
      </c>
      <c r="K33" s="65" t="n">
        <v>0.008673999999999999</v>
      </c>
      <c r="L33" s="65" t="n">
        <v>0.008777</v>
      </c>
      <c r="M33" s="65" t="n">
        <v>0.008137</v>
      </c>
      <c r="N33" s="65" t="n">
        <v>0.007974</v>
      </c>
      <c r="O33" s="65" t="n">
        <v>0.008213</v>
      </c>
      <c r="P33" s="65" t="n">
        <v>0.008538</v>
      </c>
      <c r="Q33" s="65" t="n">
        <v>0.008603</v>
      </c>
      <c r="R33" s="65" t="n">
        <v>0.008203999999999999</v>
      </c>
      <c r="S33" s="65" t="n">
        <v>0.007885999999999999</v>
      </c>
      <c r="T33" s="65" t="n">
        <v>0.008574</v>
      </c>
      <c r="U33" s="65" t="n">
        <v>0.008865</v>
      </c>
      <c r="V33" s="65" t="n">
        <v>0.005697</v>
      </c>
      <c r="W33" s="65" t="n">
        <v>0.005666</v>
      </c>
      <c r="X33" s="65" t="n">
        <v>0.005485</v>
      </c>
      <c r="Y33" s="65" t="n">
        <v>0.005801</v>
      </c>
      <c r="Z33" s="65" t="n">
        <v>0.0062</v>
      </c>
      <c r="AA33" s="65" t="n">
        <v>0.005747</v>
      </c>
      <c r="AB33" s="65" t="n">
        <v>0.005752</v>
      </c>
      <c r="AC33" s="65" t="n">
        <v>0.005623</v>
      </c>
      <c r="AD33" s="65" t="n">
        <v>0.006469</v>
      </c>
      <c r="AE33" s="65" t="n">
        <v>0.007101</v>
      </c>
      <c r="AF33" s="65" t="n">
        <v>0.007063000000000001</v>
      </c>
      <c r="AG33" s="65" t="n">
        <v>0.006969</v>
      </c>
      <c r="AH33" s="65" t="n">
        <v>0.010216</v>
      </c>
      <c r="AI33" s="65" t="n">
        <v>0.010562</v>
      </c>
      <c r="AJ33" s="65" t="n">
        <v>0.010637</v>
      </c>
      <c r="AK33" s="65" t="n">
        <v>0.010467</v>
      </c>
      <c r="AL33" s="65" t="n">
        <v>0.011456</v>
      </c>
      <c r="AM33" s="65" t="n">
        <v>0.01132</v>
      </c>
      <c r="AN33" s="65" t="n">
        <v>0.011408</v>
      </c>
      <c r="AO33" s="65" t="n">
        <v>0.011641</v>
      </c>
      <c r="AP33" s="65" t="n">
        <v>0.012282</v>
      </c>
      <c r="AQ33" s="65" t="n">
        <v>0.011121</v>
      </c>
      <c r="AR33" s="65" t="n">
        <v>0.011467</v>
      </c>
      <c r="AS33" s="65" t="n">
        <v>0.011013</v>
      </c>
      <c r="AT33" s="65" t="n">
        <v>0.010281</v>
      </c>
      <c r="AU33" s="65" t="n">
        <v>0.010226</v>
      </c>
      <c r="AV33" s="65" t="n">
        <v>0.010735</v>
      </c>
      <c r="AW33" s="65" t="n">
        <v>0.011269</v>
      </c>
      <c r="AX33" s="65" t="n">
        <v>0.011423</v>
      </c>
      <c r="AY33" s="65" t="n">
        <v>0.01196</v>
      </c>
      <c r="AZ33" s="65" t="n">
        <v>0.01188</v>
      </c>
      <c r="BA33" s="65" t="n">
        <v>0.011367</v>
      </c>
      <c r="BB33" s="65" t="n">
        <v>0.01156</v>
      </c>
      <c r="BC33" s="65" t="n">
        <v>0.012747</v>
      </c>
      <c r="BD33" s="65" t="n">
        <v>0.012627</v>
      </c>
      <c r="BE33" s="65" t="n">
        <v>0.011752</v>
      </c>
      <c r="BF33" s="65" t="n">
        <v>0.011086</v>
      </c>
      <c r="BG33" s="65" t="n">
        <v>0.011635</v>
      </c>
      <c r="BH33" s="65" t="n">
        <v>0.011125</v>
      </c>
      <c r="BI33" s="65" t="n">
        <v>0.013842</v>
      </c>
      <c r="BJ33" s="65" t="n">
        <v>0.01305</v>
      </c>
      <c r="BK33" s="65" t="n">
        <v>0.011773</v>
      </c>
      <c r="BL33" s="65" t="n">
        <v>0.011767</v>
      </c>
    </row>
    <row r="34">
      <c r="A34" s="66" t="inlineStr">
        <is>
          <t>ADM</t>
        </is>
      </c>
      <c r="B34" s="66" t="inlineStr">
        <is>
          <t>Archer Daniels Midland</t>
        </is>
      </c>
      <c r="C34" s="66" t="inlineStr">
        <is>
          <t>필수소비재</t>
        </is>
      </c>
      <c r="D34" s="67" t="n"/>
      <c r="E34" s="67" t="n"/>
      <c r="F34" s="67" t="n"/>
      <c r="G34" s="67" t="n"/>
      <c r="H34" s="67" t="n"/>
      <c r="I34" s="67" t="n"/>
      <c r="J34" s="67" t="n"/>
      <c r="K34" s="67" t="n"/>
      <c r="L34" s="67" t="n"/>
      <c r="M34" s="67" t="n"/>
      <c r="N34" s="67" t="n"/>
      <c r="O34" s="67" t="n"/>
      <c r="P34" s="67" t="n"/>
      <c r="Q34" s="67" t="n"/>
      <c r="R34" s="67" t="n"/>
      <c r="S34" s="67" t="n"/>
      <c r="T34" s="67" t="n"/>
      <c r="U34" s="67" t="n"/>
      <c r="V34" s="67" t="n"/>
      <c r="W34" s="67" t="n"/>
      <c r="X34" s="67" t="n"/>
      <c r="Y34" s="67" t="n"/>
      <c r="Z34" s="67" t="n"/>
      <c r="AA34" s="67" t="n"/>
      <c r="AB34" s="67" t="n"/>
      <c r="AC34" s="67" t="n"/>
      <c r="AD34" s="67" t="n"/>
      <c r="AE34" s="67" t="n"/>
      <c r="AF34" s="67" t="n"/>
      <c r="AG34" s="67" t="n"/>
      <c r="AH34" s="67" t="n"/>
      <c r="AI34" s="67" t="n"/>
      <c r="AJ34" s="67" t="n"/>
      <c r="AK34" s="67" t="n"/>
      <c r="AL34" s="67" t="n"/>
      <c r="AM34" s="67" t="n"/>
      <c r="AN34" s="67" t="n"/>
      <c r="AO34" s="67" t="n"/>
      <c r="AP34" s="67" t="n"/>
      <c r="AQ34" s="67" t="n"/>
      <c r="AR34" s="67" t="n"/>
      <c r="AS34" s="67" t="n"/>
      <c r="AT34" s="68" t="n">
        <v>0.008979000000000001</v>
      </c>
      <c r="AU34" s="68" t="n">
        <v>0.009688</v>
      </c>
      <c r="AV34" s="68" t="n">
        <v>0.009675</v>
      </c>
      <c r="AW34" s="68" t="n">
        <v>0.010408</v>
      </c>
      <c r="AX34" s="68" t="n">
        <v>0.010716</v>
      </c>
      <c r="AY34" s="68" t="n">
        <v>0.011782</v>
      </c>
      <c r="AZ34" s="68" t="n">
        <v>0.011564</v>
      </c>
      <c r="BA34" s="68" t="n">
        <v>0.012</v>
      </c>
      <c r="BB34" s="68" t="n">
        <v>0.011727</v>
      </c>
      <c r="BC34" s="68" t="n">
        <v>0.011381</v>
      </c>
      <c r="BD34" s="68" t="n">
        <v>0.012304</v>
      </c>
      <c r="BE34" s="68" t="n">
        <v>0.011924</v>
      </c>
      <c r="BF34" s="68" t="n">
        <v>0.009261</v>
      </c>
      <c r="BG34" s="68" t="n">
        <v>0.009232000000000001</v>
      </c>
      <c r="BH34" s="68" t="n">
        <v>0.010107</v>
      </c>
      <c r="BI34" s="68" t="n">
        <v>0.009809</v>
      </c>
      <c r="BJ34" s="68" t="n">
        <v>0.009521</v>
      </c>
      <c r="BK34" s="68" t="n">
        <v>0.009986</v>
      </c>
      <c r="BL34" s="68" t="n">
        <v>0.009864000000000001</v>
      </c>
    </row>
    <row r="35">
      <c r="A35" s="4" t="inlineStr">
        <is>
          <t>PAYX</t>
        </is>
      </c>
      <c r="B35" s="4" t="inlineStr">
        <is>
          <t>Paychex</t>
        </is>
      </c>
      <c r="C35" s="4" t="inlineStr">
        <is>
          <t>산업재</t>
        </is>
      </c>
      <c r="D35" s="65" t="n">
        <v>0.012516</v>
      </c>
      <c r="E35" s="65" t="n">
        <v>0.013176</v>
      </c>
      <c r="F35" s="65" t="n">
        <v>0.013008</v>
      </c>
      <c r="G35" s="65" t="n">
        <v>0.014161</v>
      </c>
      <c r="H35" s="65" t="n">
        <v>0.012587</v>
      </c>
      <c r="I35" s="65" t="n">
        <v>0.012985</v>
      </c>
      <c r="J35" s="65" t="n">
        <v>0.014159</v>
      </c>
      <c r="K35" s="65" t="n">
        <v>0.013747</v>
      </c>
      <c r="L35" s="65" t="n">
        <v>0.012935</v>
      </c>
      <c r="M35" s="65" t="n">
        <v>0.012948</v>
      </c>
      <c r="N35" s="65" t="n">
        <v>0.014078</v>
      </c>
      <c r="O35" s="65" t="n">
        <v>0.013928</v>
      </c>
      <c r="P35" s="65" t="n">
        <v>0.014039</v>
      </c>
      <c r="Q35" s="65" t="n">
        <v>0.013356</v>
      </c>
      <c r="R35" s="65" t="n">
        <v>0.013106</v>
      </c>
      <c r="S35" s="65" t="n">
        <v>0.012966</v>
      </c>
      <c r="T35" s="65" t="n">
        <v>0.012778</v>
      </c>
      <c r="U35" s="65" t="n">
        <v>0.012587</v>
      </c>
      <c r="V35" s="65" t="n">
        <v>0.011452</v>
      </c>
      <c r="W35" s="65" t="n">
        <v>0.011102</v>
      </c>
      <c r="X35" s="65" t="n">
        <v>0.011082</v>
      </c>
      <c r="Y35" s="65" t="n">
        <v>0.011623</v>
      </c>
      <c r="Z35" s="65" t="n">
        <v>0.012549</v>
      </c>
      <c r="AA35" s="65" t="n">
        <v>0.012421</v>
      </c>
      <c r="AB35" s="65" t="n">
        <v>0.012345</v>
      </c>
      <c r="AC35" s="65" t="n">
        <v>0.012412</v>
      </c>
      <c r="AD35" s="65" t="n">
        <v>0.012846</v>
      </c>
      <c r="AE35" s="65" t="n">
        <v>0.011557</v>
      </c>
      <c r="AF35" s="65" t="n">
        <v>0.011833</v>
      </c>
      <c r="AG35" s="65" t="n">
        <v>0.011728</v>
      </c>
      <c r="AH35" s="65" t="n">
        <v>0.015917</v>
      </c>
      <c r="AI35" s="65" t="n">
        <v>0.016248</v>
      </c>
      <c r="AJ35" s="65" t="n">
        <v>0.016124</v>
      </c>
      <c r="AK35" s="65" t="n">
        <v>0.015989</v>
      </c>
      <c r="AL35" s="65" t="n">
        <v>0.016285</v>
      </c>
      <c r="AM35" s="65" t="n">
        <v>0.016356</v>
      </c>
      <c r="AN35" s="65" t="n">
        <v>0.016736</v>
      </c>
      <c r="AO35" s="65" t="n">
        <v>0.017391</v>
      </c>
      <c r="AP35" s="65" t="n">
        <v>0.017507</v>
      </c>
      <c r="AQ35" s="65" t="n">
        <v>0.017466</v>
      </c>
      <c r="AR35" s="65" t="n">
        <v>0.018097</v>
      </c>
      <c r="AS35" s="65" t="n">
        <v>0.018197</v>
      </c>
      <c r="AT35" s="65" t="n">
        <v>0.019329</v>
      </c>
      <c r="AU35" s="65" t="n">
        <v>0.019997</v>
      </c>
      <c r="AV35" s="65" t="n">
        <v>0.021203</v>
      </c>
      <c r="AW35" s="65" t="n">
        <v>0.019139</v>
      </c>
      <c r="AX35" s="65" t="n">
        <v>0.019047</v>
      </c>
      <c r="AY35" s="65" t="n">
        <v>0.017501</v>
      </c>
      <c r="AZ35" s="65" t="n">
        <v>0.016558</v>
      </c>
      <c r="BA35" s="65" t="n">
        <v>0.015656</v>
      </c>
      <c r="BB35" s="65" t="n">
        <v>0.014552</v>
      </c>
      <c r="BC35" s="65" t="n">
        <v>0.014969</v>
      </c>
      <c r="BD35" s="65" t="n">
        <v>0.012706</v>
      </c>
      <c r="BE35" s="65" t="n">
        <v>0.010902</v>
      </c>
      <c r="BF35" s="65" t="n">
        <v>0.007890000000000001</v>
      </c>
      <c r="BG35" s="65" t="n">
        <v>0.007703</v>
      </c>
      <c r="BH35" s="65" t="n">
        <v>0.008424000000000001</v>
      </c>
      <c r="BI35" s="65" t="n">
        <v>0.008799</v>
      </c>
      <c r="BJ35" s="65" t="n">
        <v>0.009602000000000001</v>
      </c>
      <c r="BK35" s="65" t="n">
        <v>0.009927999999999999</v>
      </c>
      <c r="BL35" s="65" t="n">
        <v>0.008307999999999999</v>
      </c>
    </row>
    <row r="36">
      <c r="A36" s="66" t="inlineStr">
        <is>
          <t>KMB</t>
        </is>
      </c>
      <c r="B36" s="66" t="inlineStr">
        <is>
          <t>Kimberly Clark</t>
        </is>
      </c>
      <c r="C36" s="66" t="inlineStr">
        <is>
          <t>필수소비재</t>
        </is>
      </c>
      <c r="D36" s="68" t="n">
        <v>0.015509</v>
      </c>
      <c r="E36" s="68" t="n">
        <v>0.01456</v>
      </c>
      <c r="F36" s="68" t="n">
        <v>0.01496</v>
      </c>
      <c r="G36" s="68" t="n">
        <v>0.015592</v>
      </c>
      <c r="H36" s="68" t="n">
        <v>0.015471</v>
      </c>
      <c r="I36" s="68" t="n">
        <v>0.014928</v>
      </c>
      <c r="J36" s="68" t="n">
        <v>0.013405</v>
      </c>
      <c r="K36" s="68" t="n">
        <v>0.015801</v>
      </c>
      <c r="L36" s="68" t="n">
        <v>0.014579</v>
      </c>
      <c r="M36" s="68" t="n">
        <v>0.01612</v>
      </c>
      <c r="N36" s="68" t="n">
        <v>0.015172</v>
      </c>
      <c r="O36" s="68" t="n">
        <v>0.015105</v>
      </c>
      <c r="P36" s="68" t="n">
        <v>0.014765</v>
      </c>
      <c r="Q36" s="68" t="n">
        <v>0.014733</v>
      </c>
      <c r="R36" s="68" t="n">
        <v>0.015028</v>
      </c>
      <c r="S36" s="68" t="n">
        <v>0.016055</v>
      </c>
      <c r="T36" s="68" t="n">
        <v>0.015113</v>
      </c>
      <c r="U36" s="68" t="n">
        <v>0.015027</v>
      </c>
      <c r="V36" s="68" t="n">
        <v>0.014113</v>
      </c>
      <c r="W36" s="68" t="n">
        <v>0.015406</v>
      </c>
      <c r="X36" s="68" t="n">
        <v>0.014922</v>
      </c>
      <c r="Y36" s="68" t="n">
        <v>0.01509</v>
      </c>
      <c r="Z36" s="68" t="n">
        <v>0.013584</v>
      </c>
      <c r="AA36" s="68" t="n">
        <v>0.013773</v>
      </c>
      <c r="AB36" s="68" t="n">
        <v>0.013603</v>
      </c>
      <c r="AC36" s="68" t="n">
        <v>0.014062</v>
      </c>
      <c r="AD36" s="68" t="n">
        <v>0.013703</v>
      </c>
      <c r="AE36" s="68" t="n">
        <v>0.012425</v>
      </c>
      <c r="AF36" s="68" t="n">
        <v>0.012393</v>
      </c>
      <c r="AG36" s="68" t="n">
        <v>0.012214</v>
      </c>
      <c r="AH36" s="68" t="n">
        <v>0.017623</v>
      </c>
      <c r="AI36" s="68" t="n">
        <v>0.019627</v>
      </c>
      <c r="AJ36" s="68" t="n">
        <v>0.018802</v>
      </c>
      <c r="AK36" s="68" t="n">
        <v>0.019606</v>
      </c>
      <c r="AL36" s="68" t="n">
        <v>0.018072</v>
      </c>
      <c r="AM36" s="68" t="n">
        <v>0.018972</v>
      </c>
      <c r="AN36" s="68" t="n">
        <v>0.01865</v>
      </c>
      <c r="AO36" s="68" t="n">
        <v>0.017603</v>
      </c>
      <c r="AP36" s="68" t="n">
        <v>0.017529</v>
      </c>
      <c r="AQ36" s="68" t="n">
        <v>0.017152</v>
      </c>
      <c r="AR36" s="68" t="n">
        <v>0.016738</v>
      </c>
      <c r="AS36" s="68" t="n">
        <v>0.017904</v>
      </c>
      <c r="AT36" s="68" t="n">
        <v>0.018551</v>
      </c>
      <c r="AU36" s="68" t="n">
        <v>0.018649</v>
      </c>
      <c r="AV36" s="68" t="n">
        <v>0.020097</v>
      </c>
      <c r="AW36" s="68" t="n">
        <v>0.017558</v>
      </c>
      <c r="AX36" s="68" t="n">
        <v>0.017023</v>
      </c>
      <c r="AY36" s="68" t="n">
        <v>0.016775</v>
      </c>
      <c r="AZ36" s="68" t="n">
        <v>0.016621</v>
      </c>
      <c r="BA36" s="68" t="n">
        <v>0.016388</v>
      </c>
      <c r="BB36" s="68" t="n">
        <v>0.014549</v>
      </c>
      <c r="BC36" s="68" t="n">
        <v>0.013793</v>
      </c>
      <c r="BD36" s="68" t="n">
        <v>0.012621</v>
      </c>
      <c r="BE36" s="68" t="n">
        <v>0.013291</v>
      </c>
      <c r="BF36" s="68" t="n">
        <v>0.008489</v>
      </c>
      <c r="BG36" s="68" t="n">
        <v>0.00831</v>
      </c>
      <c r="BH36" s="68" t="n">
        <v>0.008276</v>
      </c>
      <c r="BI36" s="68" t="n">
        <v>0.009827000000000001</v>
      </c>
      <c r="BJ36" s="68" t="n">
        <v>0.009035</v>
      </c>
      <c r="BK36" s="68" t="n">
        <v>0.008710000000000001</v>
      </c>
      <c r="BL36" s="68" t="n">
        <v>0.008075000000000001</v>
      </c>
    </row>
    <row r="37">
      <c r="A37" s="4" t="inlineStr">
        <is>
          <t>ARES</t>
        </is>
      </c>
      <c r="B37" s="4" t="inlineStr">
        <is>
          <t>Ares Management Class A</t>
        </is>
      </c>
      <c r="C37" s="4" t="inlineStr">
        <is>
          <t>금융</t>
        </is>
      </c>
      <c r="BF37" s="65" t="n">
        <v>0.005958</v>
      </c>
      <c r="BG37" s="65" t="n">
        <v>0.006284</v>
      </c>
      <c r="BH37" s="65" t="n">
        <v>0.006752</v>
      </c>
      <c r="BI37" s="65" t="n">
        <v>0.006367</v>
      </c>
      <c r="BJ37" s="65" t="n">
        <v>0.007397</v>
      </c>
      <c r="BK37" s="65" t="n">
        <v>0.007189</v>
      </c>
      <c r="BL37" s="65" t="n">
        <v>0.006719</v>
      </c>
    </row>
    <row r="38">
      <c r="A38" s="66" t="inlineStr">
        <is>
          <t>CINF</t>
        </is>
      </c>
      <c r="B38" s="66" t="inlineStr">
        <is>
          <t>Cincinnati Financial</t>
        </is>
      </c>
      <c r="C38" s="66" t="inlineStr">
        <is>
          <t>금융</t>
        </is>
      </c>
      <c r="D38" s="68" t="n">
        <v>0.005939</v>
      </c>
      <c r="E38" s="68" t="n">
        <v>0.006062</v>
      </c>
      <c r="F38" s="68" t="n">
        <v>0.005806</v>
      </c>
      <c r="G38" s="68" t="n">
        <v>0.005532</v>
      </c>
      <c r="H38" s="68" t="n">
        <v>0.005895</v>
      </c>
      <c r="I38" s="68" t="n">
        <v>0.006268</v>
      </c>
      <c r="J38" s="68" t="n">
        <v>0.006586</v>
      </c>
      <c r="K38" s="68" t="n">
        <v>0.006213</v>
      </c>
      <c r="L38" s="68" t="n">
        <v>0.006237</v>
      </c>
      <c r="M38" s="68" t="n">
        <v>0.006313999999999999</v>
      </c>
      <c r="N38" s="68" t="n">
        <v>0.004986</v>
      </c>
      <c r="O38" s="68" t="n">
        <v>0.00511</v>
      </c>
      <c r="P38" s="68" t="n">
        <v>0.005202</v>
      </c>
      <c r="Q38" s="68" t="n">
        <v>0.005413</v>
      </c>
      <c r="R38" s="68" t="n">
        <v>0.005442</v>
      </c>
      <c r="S38" s="68" t="n">
        <v>0.00571</v>
      </c>
      <c r="T38" s="68" t="n">
        <v>0.006202</v>
      </c>
      <c r="U38" s="68" t="n">
        <v>0.006837999999999999</v>
      </c>
      <c r="V38" s="67" t="n"/>
      <c r="W38" s="67" t="n"/>
      <c r="X38" s="67" t="n"/>
      <c r="Y38" s="67" t="n"/>
      <c r="Z38" s="67" t="n"/>
      <c r="AA38" s="67" t="n"/>
      <c r="AB38" s="67" t="n"/>
      <c r="AC38" s="67" t="n"/>
      <c r="AD38" s="67" t="n"/>
      <c r="AE38" s="67" t="n"/>
      <c r="AF38" s="67" t="n"/>
      <c r="AG38" s="67" t="n"/>
      <c r="AH38" s="68" t="n">
        <v>0.007854999999999999</v>
      </c>
      <c r="AI38" s="68" t="n">
        <v>0.007722</v>
      </c>
      <c r="AJ38" s="68" t="n">
        <v>0.0077</v>
      </c>
      <c r="AK38" s="68" t="n">
        <v>0.007808000000000001</v>
      </c>
      <c r="AL38" s="68" t="n">
        <v>0.008146</v>
      </c>
      <c r="AM38" s="68" t="n">
        <v>0.008375</v>
      </c>
      <c r="AN38" s="68" t="n">
        <v>0.008296</v>
      </c>
      <c r="AO38" s="68" t="n">
        <v>0.00859</v>
      </c>
      <c r="AP38" s="68" t="n">
        <v>0.009348</v>
      </c>
      <c r="AQ38" s="68" t="n">
        <v>0.008725</v>
      </c>
      <c r="AR38" s="68" t="n">
        <v>0.008187999999999999</v>
      </c>
      <c r="AS38" s="68" t="n">
        <v>0.008643999999999999</v>
      </c>
      <c r="AT38" s="68" t="n">
        <v>0.009032</v>
      </c>
      <c r="AU38" s="68" t="n">
        <v>0.009233999999999999</v>
      </c>
      <c r="AV38" s="68" t="n">
        <v>0.009882999999999999</v>
      </c>
      <c r="AW38" s="68" t="n">
        <v>0.009554</v>
      </c>
      <c r="AX38" s="68" t="n">
        <v>0.009492</v>
      </c>
      <c r="AY38" s="68" t="n">
        <v>0.009398999999999999</v>
      </c>
      <c r="AZ38" s="68" t="n">
        <v>0.009960999999999999</v>
      </c>
      <c r="BA38" s="68" t="n">
        <v>0.009975000000000001</v>
      </c>
      <c r="BB38" s="68" t="n">
        <v>0.010531</v>
      </c>
      <c r="BC38" s="68" t="n">
        <v>0.010497</v>
      </c>
      <c r="BD38" s="68" t="n">
        <v>0.009547999999999999</v>
      </c>
      <c r="BE38" s="68" t="n">
        <v>0.009195</v>
      </c>
      <c r="BF38" s="68" t="n">
        <v>0.006508000000000001</v>
      </c>
      <c r="BG38" s="68" t="n">
        <v>0.006481</v>
      </c>
      <c r="BH38" s="68" t="n">
        <v>0.006228</v>
      </c>
      <c r="BI38" s="68" t="n">
        <v>0.007693</v>
      </c>
      <c r="BJ38" s="68" t="n">
        <v>0.006969</v>
      </c>
      <c r="BK38" s="68" t="n">
        <v>0.006459</v>
      </c>
      <c r="BL38" s="68" t="n">
        <v>0.006405999999999999</v>
      </c>
    </row>
    <row r="39">
      <c r="A39" s="4" t="inlineStr">
        <is>
          <t>HSY</t>
        </is>
      </c>
      <c r="B39" s="4" t="inlineStr">
        <is>
          <t>Hershey Foods</t>
        </is>
      </c>
      <c r="C39" s="4" t="inlineStr">
        <is>
          <t>필수소비재</t>
        </is>
      </c>
      <c r="AH39" s="65" t="n">
        <v>0.011753</v>
      </c>
      <c r="AI39" s="65" t="n">
        <v>0.012364</v>
      </c>
      <c r="AJ39" s="65" t="n">
        <v>0.012376</v>
      </c>
      <c r="AK39" s="65" t="n">
        <v>0.011603</v>
      </c>
      <c r="AL39" s="65" t="n">
        <v>0.011758</v>
      </c>
      <c r="AM39" s="65" t="n">
        <v>0.011265</v>
      </c>
      <c r="AN39" s="65" t="n">
        <v>0.011021</v>
      </c>
      <c r="AO39" s="65" t="n">
        <v>0.010213</v>
      </c>
      <c r="AP39" s="65" t="n">
        <v>0.009713000000000001</v>
      </c>
      <c r="AQ39" s="65" t="n">
        <v>0.009719</v>
      </c>
      <c r="AR39" s="65" t="n">
        <v>0.008427</v>
      </c>
      <c r="AS39" s="65" t="n">
        <v>0.009547</v>
      </c>
      <c r="AT39" s="65" t="n">
        <v>0.009882999999999999</v>
      </c>
      <c r="AU39" s="65" t="n">
        <v>0.010482</v>
      </c>
      <c r="AV39" s="65" t="n">
        <v>0.009951999999999999</v>
      </c>
      <c r="AW39" s="65" t="n">
        <v>0.01008</v>
      </c>
      <c r="AX39" s="65" t="n">
        <v>0.01134</v>
      </c>
      <c r="AY39" s="65" t="n">
        <v>0.010645</v>
      </c>
      <c r="AZ39" s="65" t="n">
        <v>0.011162</v>
      </c>
      <c r="BA39" s="65" t="n">
        <v>0.010367</v>
      </c>
      <c r="BB39" s="65" t="n">
        <v>0.011194</v>
      </c>
      <c r="BC39" s="65" t="n">
        <v>0.011108</v>
      </c>
      <c r="BD39" s="65" t="n">
        <v>0.010976</v>
      </c>
      <c r="BE39" s="65" t="n">
        <v>0.012582</v>
      </c>
      <c r="BF39" s="65" t="n">
        <v>0.008166</v>
      </c>
      <c r="BG39" s="65" t="n">
        <v>0.006926</v>
      </c>
      <c r="BH39" s="65" t="n">
        <v>0.00703</v>
      </c>
      <c r="BI39" s="65" t="n">
        <v>0.007036</v>
      </c>
      <c r="BJ39" s="65" t="n">
        <v>0.006665</v>
      </c>
      <c r="BK39" s="65" t="n">
        <v>0.006392999999999999</v>
      </c>
      <c r="BL39" s="65" t="n">
        <v>0.005999</v>
      </c>
    </row>
    <row r="40">
      <c r="A40" s="66" t="inlineStr">
        <is>
          <t>RF</t>
        </is>
      </c>
      <c r="B40" s="66" t="inlineStr">
        <is>
          <t>Regions Financial</t>
        </is>
      </c>
      <c r="C40" s="66" t="inlineStr">
        <is>
          <t>금융</t>
        </is>
      </c>
      <c r="D40" s="68" t="n">
        <v>0.007109</v>
      </c>
      <c r="E40" s="68" t="n">
        <v>0.007585</v>
      </c>
      <c r="F40" s="68" t="n">
        <v>0.00744</v>
      </c>
      <c r="G40" s="68" t="n">
        <v>0.00674</v>
      </c>
      <c r="H40" s="68" t="n">
        <v>0.007308</v>
      </c>
      <c r="I40" s="68" t="n">
        <v>0.007865</v>
      </c>
      <c r="J40" s="68" t="n">
        <v>0.006859</v>
      </c>
      <c r="K40" s="68" t="n">
        <v>0.006677</v>
      </c>
      <c r="L40" s="68" t="n">
        <v>0.006855</v>
      </c>
      <c r="M40" s="68" t="n">
        <v>0.006254999999999999</v>
      </c>
      <c r="N40" s="68" t="n">
        <v>0.006820000000000001</v>
      </c>
      <c r="O40" s="68" t="n">
        <v>0.00718</v>
      </c>
      <c r="P40" s="68" t="n">
        <v>0.007303</v>
      </c>
      <c r="Q40" s="68" t="n">
        <v>0.007206000000000001</v>
      </c>
      <c r="R40" s="68" t="n">
        <v>0.007133</v>
      </c>
      <c r="S40" s="68" t="n">
        <v>0.007056</v>
      </c>
      <c r="T40" s="68" t="n">
        <v>0.007574</v>
      </c>
      <c r="U40" s="68" t="n">
        <v>0.007755</v>
      </c>
      <c r="V40" s="68" t="n">
        <v>0.005403</v>
      </c>
      <c r="W40" s="68" t="n">
        <v>0.005376</v>
      </c>
      <c r="X40" s="68" t="n">
        <v>0.005314</v>
      </c>
      <c r="Y40" s="68" t="n">
        <v>0.005390000000000001</v>
      </c>
      <c r="Z40" s="68" t="n">
        <v>0.005931</v>
      </c>
      <c r="AA40" s="68" t="n">
        <v>0.005425999999999999</v>
      </c>
      <c r="AB40" s="68" t="n">
        <v>0.005384</v>
      </c>
      <c r="AC40" s="68" t="n">
        <v>0.004751</v>
      </c>
      <c r="AD40" s="68" t="n">
        <v>0.005139</v>
      </c>
      <c r="AE40" s="68" t="n">
        <v>0.005499</v>
      </c>
      <c r="AF40" s="68" t="n">
        <v>0.005309</v>
      </c>
      <c r="AG40" s="68" t="n">
        <v>0.005211</v>
      </c>
      <c r="AH40" s="68" t="n">
        <v>0.007889</v>
      </c>
      <c r="AI40" s="68" t="n">
        <v>0.007624</v>
      </c>
      <c r="AJ40" s="68" t="n">
        <v>0.007512</v>
      </c>
      <c r="AK40" s="68" t="n">
        <v>0.007798</v>
      </c>
      <c r="AL40" s="68" t="n">
        <v>0.008211000000000001</v>
      </c>
      <c r="AM40" s="68" t="n">
        <v>0.008424000000000001</v>
      </c>
      <c r="AN40" s="68" t="n">
        <v>0.008317999999999999</v>
      </c>
      <c r="AO40" s="68" t="n">
        <v>0.008517</v>
      </c>
      <c r="AP40" s="68" t="n">
        <v>0.009327</v>
      </c>
      <c r="AQ40" s="68" t="n">
        <v>0.008365000000000001</v>
      </c>
      <c r="AR40" s="68" t="n">
        <v>0.008621999999999999</v>
      </c>
      <c r="AS40" s="68" t="n">
        <v>0.008122000000000001</v>
      </c>
      <c r="AT40" s="68" t="n">
        <v>0.007724999999999999</v>
      </c>
      <c r="AU40" s="68" t="n">
        <v>0.007872000000000001</v>
      </c>
      <c r="AV40" s="68" t="n">
        <v>0.008168999999999999</v>
      </c>
      <c r="AW40" s="68" t="n">
        <v>0.008678</v>
      </c>
      <c r="AX40" s="68" t="n">
        <v>0.009374</v>
      </c>
      <c r="AY40" s="68" t="n">
        <v>0.009639</v>
      </c>
      <c r="AZ40" s="68" t="n">
        <v>0.009479999999999999</v>
      </c>
      <c r="BA40" s="68" t="n">
        <v>0.00891</v>
      </c>
      <c r="BB40" s="68" t="n">
        <v>0.009126</v>
      </c>
      <c r="BC40" s="68" t="n">
        <v>0.009788999999999999</v>
      </c>
      <c r="BD40" s="68" t="n">
        <v>0.009506000000000001</v>
      </c>
      <c r="BE40" s="68" t="n">
        <v>0.00877</v>
      </c>
      <c r="BF40" s="68" t="n">
        <v>0.006011</v>
      </c>
      <c r="BG40" s="68" t="n">
        <v>0.006272</v>
      </c>
      <c r="BH40" s="68" t="n">
        <v>0.006042</v>
      </c>
      <c r="BI40" s="68" t="n">
        <v>0.006983</v>
      </c>
      <c r="BJ40" s="68" t="n">
        <v>0.006797999999999999</v>
      </c>
      <c r="BK40" s="68" t="n">
        <v>0.006125</v>
      </c>
      <c r="BL40" s="68" t="n">
        <v>0.005912</v>
      </c>
    </row>
    <row r="41">
      <c r="A41" s="4" t="inlineStr">
        <is>
          <t>TROW</t>
        </is>
      </c>
      <c r="B41" s="4" t="inlineStr">
        <is>
          <t>T Rowe Price Group</t>
        </is>
      </c>
      <c r="C41" s="4" t="inlineStr">
        <is>
          <t>금융</t>
        </is>
      </c>
      <c r="D41" s="65" t="n">
        <v>0.015486</v>
      </c>
      <c r="E41" s="65" t="n">
        <v>0.016396</v>
      </c>
      <c r="F41" s="65" t="n">
        <v>0.015433</v>
      </c>
      <c r="G41" s="65" t="n">
        <v>0.014456</v>
      </c>
      <c r="H41" s="65" t="n">
        <v>0.011697</v>
      </c>
      <c r="I41" s="65" t="n">
        <v>0.01117</v>
      </c>
      <c r="J41" s="65" t="n">
        <v>0.010986</v>
      </c>
      <c r="K41" s="65" t="n">
        <v>0.009346999999999999</v>
      </c>
      <c r="L41" s="65" t="n">
        <v>0.009297999999999999</v>
      </c>
      <c r="M41" s="65" t="n">
        <v>0.009222000000000001</v>
      </c>
      <c r="N41" s="65" t="n">
        <v>0.009674</v>
      </c>
      <c r="O41" s="65" t="n">
        <v>0.009673000000000001</v>
      </c>
      <c r="P41" s="65" t="n">
        <v>0.009294</v>
      </c>
      <c r="Q41" s="65" t="n">
        <v>0.008479</v>
      </c>
      <c r="R41" s="65" t="n">
        <v>0.009337</v>
      </c>
      <c r="S41" s="65" t="n">
        <v>0.008621</v>
      </c>
      <c r="T41" s="65" t="n">
        <v>0.009051</v>
      </c>
      <c r="U41" s="65" t="n">
        <v>0.009019000000000001</v>
      </c>
      <c r="V41" s="65" t="n">
        <v>0.007861</v>
      </c>
      <c r="W41" s="65" t="n">
        <v>0.007909000000000001</v>
      </c>
      <c r="X41" s="65" t="n">
        <v>0.007884</v>
      </c>
      <c r="Y41" s="65" t="n">
        <v>0.008137</v>
      </c>
      <c r="Z41" s="65" t="n">
        <v>0.008619</v>
      </c>
      <c r="AA41" s="65" t="n">
        <v>0.007974</v>
      </c>
      <c r="AB41" s="65" t="n">
        <v>0.007856999999999999</v>
      </c>
      <c r="AC41" s="65" t="n">
        <v>0.007079999999999999</v>
      </c>
      <c r="AD41" s="65" t="n">
        <v>0.007381</v>
      </c>
      <c r="AE41" s="65" t="n">
        <v>0.007303</v>
      </c>
      <c r="AF41" s="65" t="n">
        <v>0.007369</v>
      </c>
      <c r="AG41" s="65" t="n">
        <v>0.007578000000000001</v>
      </c>
      <c r="AH41" s="65" t="n">
        <v>0.010984</v>
      </c>
      <c r="AI41" s="65" t="n">
        <v>0.010416</v>
      </c>
      <c r="AJ41" s="65" t="n">
        <v>0.01099</v>
      </c>
      <c r="AK41" s="65" t="n">
        <v>0.010872</v>
      </c>
      <c r="AL41" s="65" t="n">
        <v>0.010158</v>
      </c>
      <c r="AM41" s="65" t="n">
        <v>0.009242999999999999</v>
      </c>
      <c r="AN41" s="65" t="n">
        <v>0.009469</v>
      </c>
      <c r="AO41" s="65" t="n">
        <v>0.009558000000000001</v>
      </c>
      <c r="AP41" s="65" t="n">
        <v>0.010331</v>
      </c>
      <c r="AQ41" s="65" t="n">
        <v>0.009783</v>
      </c>
      <c r="AR41" s="65" t="n">
        <v>0.009951999999999999</v>
      </c>
      <c r="AS41" s="65" t="n">
        <v>0.008809000000000001</v>
      </c>
      <c r="AT41" s="65" t="n">
        <v>0.007983000000000001</v>
      </c>
      <c r="AU41" s="65" t="n">
        <v>0.008348</v>
      </c>
      <c r="AV41" s="65" t="n">
        <v>0.008716</v>
      </c>
      <c r="AW41" s="65" t="n">
        <v>0.008726000000000001</v>
      </c>
      <c r="AX41" s="65" t="n">
        <v>0.009201000000000001</v>
      </c>
      <c r="AY41" s="65" t="n">
        <v>0.009282</v>
      </c>
      <c r="AZ41" s="65" t="n">
        <v>0.009086</v>
      </c>
      <c r="BA41" s="65" t="n">
        <v>0.009294999999999999</v>
      </c>
      <c r="BB41" s="65" t="n">
        <v>0.009039</v>
      </c>
      <c r="BC41" s="65" t="n">
        <v>0.009204</v>
      </c>
      <c r="BD41" s="65" t="n">
        <v>0.008772</v>
      </c>
      <c r="BE41" s="65" t="n">
        <v>0.007422</v>
      </c>
      <c r="BF41" s="65" t="n">
        <v>0.005223999999999999</v>
      </c>
      <c r="BG41" s="65" t="n">
        <v>0.005795</v>
      </c>
      <c r="BH41" s="65" t="n">
        <v>0.005784</v>
      </c>
      <c r="BI41" s="65" t="n">
        <v>0.006609</v>
      </c>
      <c r="BJ41" s="65" t="n">
        <v>0.006155000000000001</v>
      </c>
      <c r="BK41" s="65" t="n">
        <v>0.005722000000000001</v>
      </c>
      <c r="BL41" s="65" t="n">
        <v>0.005809999999999999</v>
      </c>
    </row>
    <row r="42">
      <c r="A42" s="66" t="inlineStr">
        <is>
          <t>DRI</t>
        </is>
      </c>
      <c r="B42" s="66" t="inlineStr">
        <is>
          <t>Darden Restaurants Inc</t>
        </is>
      </c>
      <c r="C42" s="66" t="inlineStr">
        <is>
          <t>경기소비재</t>
        </is>
      </c>
      <c r="D42" s="67" t="n"/>
      <c r="E42" s="67" t="n"/>
      <c r="F42" s="67" t="n"/>
      <c r="G42" s="67" t="n"/>
      <c r="H42" s="67" t="n"/>
      <c r="I42" s="67" t="n"/>
      <c r="J42" s="67" t="n"/>
      <c r="K42" s="67" t="n"/>
      <c r="L42" s="67" t="n"/>
      <c r="M42" s="67" t="n"/>
      <c r="N42" s="67" t="n"/>
      <c r="O42" s="67" t="n"/>
      <c r="P42" s="67" t="n"/>
      <c r="Q42" s="67" t="n"/>
      <c r="R42" s="67" t="n"/>
      <c r="S42" s="67" t="n"/>
      <c r="T42" s="67" t="n"/>
      <c r="U42" s="67" t="n"/>
      <c r="V42" s="68" t="n">
        <v>0.005916</v>
      </c>
      <c r="W42" s="68" t="n">
        <v>0.005859</v>
      </c>
      <c r="X42" s="68" t="n">
        <v>0.006388</v>
      </c>
      <c r="Y42" s="68" t="n">
        <v>0.006585</v>
      </c>
      <c r="Z42" s="68" t="n">
        <v>0.006409000000000001</v>
      </c>
      <c r="AA42" s="68" t="n">
        <v>0.005995</v>
      </c>
      <c r="AB42" s="68" t="n">
        <v>0.005778</v>
      </c>
      <c r="AC42" s="68" t="n">
        <v>0.006131</v>
      </c>
      <c r="AD42" s="68" t="n">
        <v>0.006211</v>
      </c>
      <c r="AE42" s="68" t="n">
        <v>0.006005</v>
      </c>
      <c r="AF42" s="68" t="n">
        <v>0.005954</v>
      </c>
      <c r="AG42" s="68" t="n">
        <v>0.00615</v>
      </c>
      <c r="AH42" s="68" t="n">
        <v>0.008107999999999999</v>
      </c>
      <c r="AI42" s="68" t="n">
        <v>0.007851</v>
      </c>
      <c r="AJ42" s="68" t="n">
        <v>0.007552</v>
      </c>
      <c r="AK42" s="68" t="n">
        <v>0.007609</v>
      </c>
      <c r="AL42" s="68" t="n">
        <v>0.006939</v>
      </c>
      <c r="AM42" s="68" t="n">
        <v>0.007352</v>
      </c>
      <c r="AN42" s="68" t="n">
        <v>0.007627</v>
      </c>
      <c r="AO42" s="68" t="n">
        <v>0.007441</v>
      </c>
      <c r="AP42" s="68" t="n">
        <v>0.007859</v>
      </c>
      <c r="AQ42" s="68" t="n">
        <v>0.008594000000000001</v>
      </c>
      <c r="AR42" s="68" t="n">
        <v>0.008843999999999999</v>
      </c>
      <c r="AS42" s="68" t="n">
        <v>0.008889000000000001</v>
      </c>
      <c r="AT42" s="68" t="n">
        <v>0.009547999999999999</v>
      </c>
      <c r="AU42" s="68" t="n">
        <v>0.010004</v>
      </c>
      <c r="AV42" s="68" t="n">
        <v>0.010551</v>
      </c>
      <c r="AW42" s="68" t="n">
        <v>0.01047</v>
      </c>
      <c r="AX42" s="68" t="n">
        <v>0.009716000000000001</v>
      </c>
      <c r="AY42" s="68" t="n">
        <v>0.009479999999999999</v>
      </c>
      <c r="AZ42" s="68" t="n">
        <v>0.008976</v>
      </c>
      <c r="BA42" s="68" t="n">
        <v>0.008699</v>
      </c>
      <c r="BB42" s="68" t="n">
        <v>0.008446</v>
      </c>
      <c r="BC42" s="68" t="n">
        <v>0.008817</v>
      </c>
      <c r="BD42" s="68" t="n">
        <v>0.00882</v>
      </c>
      <c r="BE42" s="68" t="n">
        <v>0.008939000000000001</v>
      </c>
      <c r="BF42" s="68" t="n">
        <v>0.005984000000000001</v>
      </c>
      <c r="BG42" s="68" t="n">
        <v>0.005748</v>
      </c>
      <c r="BH42" s="68" t="n">
        <v>0.005919</v>
      </c>
      <c r="BI42" s="68" t="n">
        <v>0.006145</v>
      </c>
      <c r="BJ42" s="68" t="n">
        <v>0.005978</v>
      </c>
      <c r="BK42" s="68" t="n">
        <v>0.00605</v>
      </c>
      <c r="BL42" s="68" t="n">
        <v>0.005769</v>
      </c>
    </row>
    <row r="43">
      <c r="A43" s="4" t="inlineStr">
        <is>
          <t>PFG</t>
        </is>
      </c>
      <c r="B43" s="4" t="inlineStr">
        <is>
          <t>Principal Financial Group Inc</t>
        </is>
      </c>
      <c r="C43" s="4" t="inlineStr">
        <is>
          <t>금융</t>
        </is>
      </c>
      <c r="D43" s="65" t="n">
        <v>0.005654</v>
      </c>
      <c r="E43" s="65" t="n">
        <v>0.005655</v>
      </c>
      <c r="F43" s="65" t="n">
        <v>0.005901999999999999</v>
      </c>
      <c r="G43" s="65" t="n">
        <v>0.005849</v>
      </c>
      <c r="H43" s="65" t="n">
        <v>0.006087</v>
      </c>
      <c r="I43" s="65" t="n">
        <v>0.006005</v>
      </c>
      <c r="J43" s="65" t="n">
        <v>0.005849999999999999</v>
      </c>
      <c r="K43" s="65" t="n">
        <v>0.005677</v>
      </c>
      <c r="L43" s="65" t="n">
        <v>0.005852</v>
      </c>
      <c r="M43" s="65" t="n">
        <v>0.005746</v>
      </c>
      <c r="N43" s="65" t="n">
        <v>0.005559</v>
      </c>
      <c r="O43" s="65" t="n">
        <v>0.006388</v>
      </c>
      <c r="P43" s="65" t="n">
        <v>0.006602</v>
      </c>
      <c r="Q43" s="65" t="n">
        <v>0.007276</v>
      </c>
      <c r="R43" s="65" t="n">
        <v>0.00693</v>
      </c>
      <c r="S43" s="65" t="n">
        <v>0.006814</v>
      </c>
      <c r="T43" s="65" t="n">
        <v>0.007386</v>
      </c>
      <c r="U43" s="65" t="n">
        <v>0.007388</v>
      </c>
      <c r="BF43" s="65" t="n">
        <v>0.004726</v>
      </c>
      <c r="BG43" s="65" t="n">
        <v>0.005125999999999999</v>
      </c>
      <c r="BH43" s="65" t="n">
        <v>0.005183999999999999</v>
      </c>
      <c r="BI43" s="65" t="n">
        <v>0.005687999999999999</v>
      </c>
      <c r="BJ43" s="65" t="n">
        <v>0.005726999999999999</v>
      </c>
      <c r="BK43" s="65" t="n">
        <v>0.005268</v>
      </c>
      <c r="BL43" s="65" t="n">
        <v>0.005627999999999999</v>
      </c>
    </row>
    <row r="44">
      <c r="A44" s="66" t="inlineStr">
        <is>
          <t>SNA</t>
        </is>
      </c>
      <c r="B44" s="66" t="inlineStr">
        <is>
          <t>Snap On Inc</t>
        </is>
      </c>
      <c r="C44" s="66" t="inlineStr">
        <is>
          <t>산업재</t>
        </is>
      </c>
      <c r="D44" s="68" t="n">
        <v>0.003922</v>
      </c>
      <c r="E44" s="68" t="n">
        <v>0.00366</v>
      </c>
      <c r="F44" s="68" t="n">
        <v>0.003786</v>
      </c>
      <c r="G44" s="68" t="n">
        <v>0.003766</v>
      </c>
      <c r="H44" s="68" t="n">
        <v>0.003752</v>
      </c>
      <c r="I44" s="68" t="n">
        <v>0.003862</v>
      </c>
      <c r="J44" s="68" t="n">
        <v>0.003568</v>
      </c>
      <c r="K44" s="68" t="n">
        <v>0.003859</v>
      </c>
      <c r="L44" s="68" t="n">
        <v>0.003881</v>
      </c>
      <c r="M44" s="68" t="n">
        <v>0.00373</v>
      </c>
      <c r="N44" s="68" t="n">
        <v>0.004093</v>
      </c>
      <c r="O44" s="68" t="n">
        <v>0.004095</v>
      </c>
      <c r="P44" s="68" t="n">
        <v>0.004184</v>
      </c>
      <c r="Q44" s="68" t="n">
        <v>0.004164</v>
      </c>
      <c r="R44" s="68" t="n">
        <v>0.004223</v>
      </c>
      <c r="S44" s="68" t="n">
        <v>0.004264</v>
      </c>
      <c r="T44" s="68" t="n">
        <v>0.004562</v>
      </c>
      <c r="U44" s="68" t="n">
        <v>0.004713</v>
      </c>
      <c r="V44" s="68" t="n">
        <v>0.004088</v>
      </c>
      <c r="W44" s="68" t="n">
        <v>0.004344</v>
      </c>
      <c r="X44" s="68" t="n">
        <v>0.004355</v>
      </c>
      <c r="Y44" s="68" t="n">
        <v>0.004957</v>
      </c>
      <c r="Z44" s="68" t="n">
        <v>0.004513</v>
      </c>
      <c r="AA44" s="68" t="n">
        <v>0.004519</v>
      </c>
      <c r="AB44" s="68" t="n">
        <v>0.004504</v>
      </c>
      <c r="AC44" s="68" t="n">
        <v>0.004758</v>
      </c>
      <c r="AD44" s="68" t="n">
        <v>0.004775</v>
      </c>
      <c r="AE44" s="68" t="n">
        <v>0.004622</v>
      </c>
      <c r="AF44" s="68" t="n">
        <v>0.004648</v>
      </c>
      <c r="AG44" s="68" t="n">
        <v>0.004348</v>
      </c>
      <c r="AH44" s="68" t="n">
        <v>0.006303</v>
      </c>
      <c r="AI44" s="68" t="n">
        <v>0.006016000000000001</v>
      </c>
      <c r="AJ44" s="68" t="n">
        <v>0.006011</v>
      </c>
      <c r="AK44" s="68" t="n">
        <v>0.005809999999999999</v>
      </c>
      <c r="AL44" s="68" t="n">
        <v>0.006018</v>
      </c>
      <c r="AM44" s="68" t="n">
        <v>0.005829999999999999</v>
      </c>
      <c r="AN44" s="68" t="n">
        <v>0.005946</v>
      </c>
      <c r="AO44" s="68" t="n">
        <v>0.006778999999999999</v>
      </c>
      <c r="AP44" s="68" t="n">
        <v>0.007280999999999999</v>
      </c>
      <c r="AQ44" s="68" t="n">
        <v>0.006948999999999999</v>
      </c>
      <c r="AR44" s="68" t="n">
        <v>0.007154000000000001</v>
      </c>
      <c r="AS44" s="68" t="n">
        <v>0.006728</v>
      </c>
      <c r="AT44" s="68" t="n">
        <v>0.006921</v>
      </c>
      <c r="AU44" s="68" t="n">
        <v>0.006992000000000001</v>
      </c>
      <c r="AV44" s="68" t="n">
        <v>0.007059999999999999</v>
      </c>
      <c r="AW44" s="68" t="n">
        <v>0.006679000000000001</v>
      </c>
      <c r="AX44" s="68" t="n">
        <v>0.006914</v>
      </c>
      <c r="AY44" s="68" t="n">
        <v>0.006658</v>
      </c>
      <c r="AZ44" s="68" t="n">
        <v>0.007283</v>
      </c>
      <c r="BA44" s="68" t="n">
        <v>0.007221999999999999</v>
      </c>
      <c r="BB44" s="68" t="n">
        <v>0.007128</v>
      </c>
      <c r="BC44" s="68" t="n">
        <v>0.007383</v>
      </c>
      <c r="BD44" s="68" t="n">
        <v>0.007241999999999999</v>
      </c>
      <c r="BE44" s="68" t="n">
        <v>0.0072</v>
      </c>
      <c r="BF44" s="68" t="n">
        <v>0.004999</v>
      </c>
      <c r="BG44" s="68" t="n">
        <v>0.005062</v>
      </c>
      <c r="BH44" s="68" t="n">
        <v>0.00484</v>
      </c>
      <c r="BI44" s="68" t="n">
        <v>0.005548999999999999</v>
      </c>
      <c r="BJ44" s="68" t="n">
        <v>0.005366999999999999</v>
      </c>
      <c r="BK44" s="68" t="n">
        <v>0.004839</v>
      </c>
      <c r="BL44" s="68" t="n">
        <v>0.004896</v>
      </c>
    </row>
    <row r="45">
      <c r="A45" s="4" t="inlineStr">
        <is>
          <t>BR</t>
        </is>
      </c>
      <c r="B45" s="4" t="inlineStr">
        <is>
          <t>Broadridge Financial Solutions Inc</t>
        </is>
      </c>
      <c r="C45" s="4" t="inlineStr">
        <is>
          <t>산업재</t>
        </is>
      </c>
      <c r="BF45" s="65" t="n">
        <v>0.005029</v>
      </c>
      <c r="BG45" s="65" t="n">
        <v>0.004648</v>
      </c>
      <c r="BH45" s="65" t="n">
        <v>0.004754</v>
      </c>
      <c r="BI45" s="65" t="n">
        <v>0.00433</v>
      </c>
      <c r="BJ45" s="65" t="n">
        <v>0.004605000000000001</v>
      </c>
      <c r="BK45" s="65" t="n">
        <v>0.005112999999999999</v>
      </c>
      <c r="BL45" s="65" t="n">
        <v>0.004729</v>
      </c>
    </row>
    <row r="46">
      <c r="A46" s="66" t="inlineStr">
        <is>
          <t>DINO</t>
        </is>
      </c>
      <c r="B46" s="66" t="inlineStr">
        <is>
          <t>Hf Sinclair</t>
        </is>
      </c>
      <c r="C46" s="66" t="inlineStr">
        <is>
          <t>에너지</t>
        </is>
      </c>
      <c r="D46" s="67" t="n"/>
      <c r="E46" s="67" t="n"/>
      <c r="F46" s="67" t="n"/>
      <c r="G46" s="67" t="n"/>
      <c r="H46" s="67" t="n"/>
      <c r="I46" s="67" t="n"/>
      <c r="J46" s="67" t="n"/>
      <c r="K46" s="67" t="n"/>
      <c r="L46" s="67" t="n"/>
      <c r="M46" s="67" t="n"/>
      <c r="N46" s="67" t="n"/>
      <c r="O46" s="67" t="n"/>
      <c r="P46" s="67" t="n"/>
      <c r="Q46" s="67" t="n"/>
      <c r="R46" s="67" t="n"/>
      <c r="S46" s="67" t="n"/>
      <c r="T46" s="67" t="n"/>
      <c r="U46" s="67" t="n"/>
      <c r="V46" s="67" t="n"/>
      <c r="W46" s="67" t="n"/>
      <c r="X46" s="67" t="n"/>
      <c r="Y46" s="67" t="n"/>
      <c r="Z46" s="67" t="n"/>
      <c r="AA46" s="67" t="n"/>
      <c r="AB46" s="67" t="n"/>
      <c r="AC46" s="67" t="n"/>
      <c r="AD46" s="67" t="n"/>
      <c r="AE46" s="67" t="n"/>
      <c r="AF46" s="67" t="n"/>
      <c r="AG46" s="67" t="n"/>
      <c r="AH46" s="68" t="n">
        <v>0.003805</v>
      </c>
      <c r="AI46" s="68" t="n">
        <v>0.003613</v>
      </c>
      <c r="AJ46" s="68" t="n">
        <v>0.003609</v>
      </c>
      <c r="AK46" s="68" t="n">
        <v>0.0035</v>
      </c>
      <c r="AL46" s="68" t="n">
        <v>0.003188</v>
      </c>
      <c r="AM46" s="68" t="n">
        <v>0.002982</v>
      </c>
      <c r="AN46" s="68" t="n">
        <v>0.002601</v>
      </c>
      <c r="AO46" s="68" t="n">
        <v>0.002254</v>
      </c>
      <c r="AP46" s="68" t="n">
        <v>0.00229</v>
      </c>
      <c r="AQ46" s="68" t="n">
        <v>0.002209</v>
      </c>
      <c r="AR46" s="68" t="n">
        <v>0.002236</v>
      </c>
      <c r="AS46" s="68" t="n">
        <v>0.002139</v>
      </c>
      <c r="AT46" s="68" t="n">
        <v>0.002054</v>
      </c>
      <c r="AU46" s="68" t="n">
        <v>0.002042</v>
      </c>
      <c r="AV46" s="68" t="n">
        <v>0.002423</v>
      </c>
      <c r="AW46" s="68" t="n">
        <v>0.002699</v>
      </c>
      <c r="AX46" s="68" t="n">
        <v>0.002894</v>
      </c>
      <c r="AY46" s="68" t="n">
        <v>0.003192</v>
      </c>
      <c r="AZ46" s="68" t="n">
        <v>0.003355</v>
      </c>
      <c r="BA46" s="68" t="n">
        <v>0.003386</v>
      </c>
      <c r="BB46" s="68" t="n">
        <v>0.003381</v>
      </c>
      <c r="BC46" s="68" t="n">
        <v>0.002968</v>
      </c>
      <c r="BD46" s="68" t="n">
        <v>0.003089</v>
      </c>
      <c r="BE46" s="68" t="n">
        <v>0.002808</v>
      </c>
      <c r="BF46" s="68" t="n">
        <v>0.002588</v>
      </c>
      <c r="BG46" s="68" t="n">
        <v>0.002775</v>
      </c>
      <c r="BH46" s="68" t="n">
        <v>0.002818</v>
      </c>
      <c r="BI46" s="68" t="n">
        <v>0.002956</v>
      </c>
      <c r="BJ46" s="68" t="n">
        <v>0.003438</v>
      </c>
      <c r="BK46" s="68" t="n">
        <v>0.003904</v>
      </c>
      <c r="BL46" s="68" t="n">
        <v>0.004487</v>
      </c>
    </row>
    <row r="47">
      <c r="A47" s="4" t="inlineStr">
        <is>
          <t>BBY</t>
        </is>
      </c>
      <c r="B47" s="4" t="inlineStr">
        <is>
          <t>Best Buy</t>
        </is>
      </c>
      <c r="C47" s="4" t="inlineStr">
        <is>
          <t>경기소비재</t>
        </is>
      </c>
      <c r="D47" s="65" t="n">
        <v>0.008178</v>
      </c>
      <c r="E47" s="65" t="n">
        <v>0.00908</v>
      </c>
      <c r="F47" s="65" t="n">
        <v>0.008104</v>
      </c>
      <c r="G47" s="65" t="n">
        <v>0.007419</v>
      </c>
      <c r="H47" s="65" t="n">
        <v>0.007469</v>
      </c>
      <c r="I47" s="65" t="n">
        <v>0.007418</v>
      </c>
      <c r="J47" s="65" t="n">
        <v>0.006504999999999999</v>
      </c>
      <c r="K47" s="65" t="n">
        <v>0.006730000000000001</v>
      </c>
      <c r="L47" s="65" t="n">
        <v>0.005913000000000001</v>
      </c>
      <c r="M47" s="65" t="n">
        <v>0.004998</v>
      </c>
      <c r="N47" s="65" t="n">
        <v>0.005697</v>
      </c>
      <c r="O47" s="65" t="n">
        <v>0.005383</v>
      </c>
      <c r="P47" s="65" t="n">
        <v>0.004994</v>
      </c>
      <c r="Q47" s="65" t="n">
        <v>0.004866</v>
      </c>
      <c r="R47" s="65" t="n">
        <v>0.005679</v>
      </c>
      <c r="S47" s="65" t="n">
        <v>0.00563</v>
      </c>
      <c r="T47" s="65" t="n">
        <v>0.006122</v>
      </c>
      <c r="U47" s="65" t="n">
        <v>0.005927</v>
      </c>
      <c r="V47" s="65" t="n">
        <v>0.004886</v>
      </c>
      <c r="W47" s="65" t="n">
        <v>0.004705</v>
      </c>
      <c r="X47" s="65" t="n">
        <v>0.004794</v>
      </c>
      <c r="Y47" s="65" t="n">
        <v>0.005226</v>
      </c>
      <c r="Z47" s="65" t="n">
        <v>0.0051</v>
      </c>
      <c r="AA47" s="65" t="n">
        <v>0.00477</v>
      </c>
      <c r="AB47" s="65" t="n">
        <v>0.004511</v>
      </c>
      <c r="AC47" s="65" t="n">
        <v>0.004533</v>
      </c>
      <c r="AD47" s="65" t="n">
        <v>0.004533</v>
      </c>
      <c r="AE47" s="65" t="n">
        <v>0.004597</v>
      </c>
      <c r="AF47" s="65" t="n">
        <v>0.004266</v>
      </c>
      <c r="AG47" s="65" t="n">
        <v>0.004683</v>
      </c>
      <c r="AH47" s="65" t="n">
        <v>0.006405999999999999</v>
      </c>
      <c r="AI47" s="65" t="n">
        <v>0.006068</v>
      </c>
      <c r="AJ47" s="65" t="n">
        <v>0.006856999999999999</v>
      </c>
      <c r="AK47" s="65" t="n">
        <v>0.006805</v>
      </c>
      <c r="AL47" s="65" t="n">
        <v>0.006589</v>
      </c>
      <c r="AM47" s="65" t="n">
        <v>0.007493</v>
      </c>
      <c r="AN47" s="65" t="n">
        <v>0.007743</v>
      </c>
      <c r="AO47" s="65" t="n">
        <v>0.006784</v>
      </c>
      <c r="AP47" s="65" t="n">
        <v>0.006474</v>
      </c>
      <c r="AQ47" s="65" t="n">
        <v>0.006545</v>
      </c>
      <c r="AR47" s="65" t="n">
        <v>0.006444</v>
      </c>
      <c r="AS47" s="65" t="n">
        <v>0.006606</v>
      </c>
      <c r="AT47" s="65" t="n">
        <v>0.005626</v>
      </c>
      <c r="AU47" s="65" t="n">
        <v>0.00553</v>
      </c>
      <c r="AV47" s="65" t="n">
        <v>0.005429000000000001</v>
      </c>
      <c r="AW47" s="65" t="n">
        <v>0.005309</v>
      </c>
      <c r="AX47" s="65" t="n">
        <v>0.005160000000000001</v>
      </c>
      <c r="AY47" s="65" t="n">
        <v>0.005553</v>
      </c>
      <c r="AZ47" s="65" t="n">
        <v>0.005988</v>
      </c>
      <c r="BA47" s="65" t="n">
        <v>0.006662</v>
      </c>
      <c r="BB47" s="65" t="n">
        <v>0.006262</v>
      </c>
      <c r="BC47" s="65" t="n">
        <v>0.005389000000000001</v>
      </c>
      <c r="BD47" s="65" t="n">
        <v>0.004839</v>
      </c>
      <c r="BE47" s="65" t="n">
        <v>0.004349</v>
      </c>
      <c r="BF47" s="65" t="n">
        <v>0.003317</v>
      </c>
      <c r="BG47" s="65" t="n">
        <v>0.003</v>
      </c>
      <c r="BH47" s="65" t="n">
        <v>0.003722</v>
      </c>
      <c r="BI47" s="65" t="n">
        <v>0.004021</v>
      </c>
      <c r="BJ47" s="65" t="n">
        <v>0.004227</v>
      </c>
      <c r="BK47" s="65" t="n">
        <v>0.003968</v>
      </c>
      <c r="BL47" s="65" t="n">
        <v>0.004472</v>
      </c>
    </row>
    <row r="48">
      <c r="A48" s="66" t="inlineStr">
        <is>
          <t>EWBC</t>
        </is>
      </c>
      <c r="B48" s="66" t="inlineStr">
        <is>
          <t>East West Bancorp</t>
        </is>
      </c>
      <c r="C48" s="66" t="inlineStr">
        <is>
          <t>금융</t>
        </is>
      </c>
      <c r="D48" s="67" t="n"/>
      <c r="E48" s="67" t="n"/>
      <c r="F48" s="67" t="n"/>
      <c r="G48" s="67" t="n"/>
      <c r="H48" s="67" t="n"/>
      <c r="I48" s="67" t="n"/>
      <c r="J48" s="67" t="n"/>
      <c r="K48" s="67" t="n"/>
      <c r="L48" s="67" t="n"/>
      <c r="M48" s="67" t="n"/>
      <c r="N48" s="67" t="n"/>
      <c r="O48" s="67" t="n"/>
      <c r="P48" s="67" t="n"/>
      <c r="Q48" s="67" t="n"/>
      <c r="R48" s="67" t="n"/>
      <c r="S48" s="67" t="n"/>
      <c r="T48" s="67" t="n"/>
      <c r="U48" s="67" t="n"/>
      <c r="V48" s="67" t="n"/>
      <c r="W48" s="67" t="n"/>
      <c r="X48" s="67" t="n"/>
      <c r="Y48" s="67" t="n"/>
      <c r="Z48" s="67" t="n"/>
      <c r="AA48" s="67" t="n"/>
      <c r="AB48" s="67" t="n"/>
      <c r="AC48" s="67" t="n"/>
      <c r="AD48" s="67" t="n"/>
      <c r="AE48" s="67" t="n"/>
      <c r="AF48" s="67" t="n"/>
      <c r="AG48" s="67" t="n"/>
      <c r="AH48" s="68" t="n">
        <v>0.004491999999999999</v>
      </c>
      <c r="AI48" s="68" t="n">
        <v>0.004466</v>
      </c>
      <c r="AJ48" s="68" t="n">
        <v>0.004366</v>
      </c>
      <c r="AK48" s="68" t="n">
        <v>0.004346</v>
      </c>
      <c r="AL48" s="68" t="n">
        <v>0.00492</v>
      </c>
      <c r="AM48" s="68" t="n">
        <v>0.004613</v>
      </c>
      <c r="AN48" s="68" t="n">
        <v>0.004483</v>
      </c>
      <c r="AO48" s="68" t="n">
        <v>0.005286</v>
      </c>
      <c r="AP48" s="68" t="n">
        <v>0.005701</v>
      </c>
      <c r="AQ48" s="68" t="n">
        <v>0.005158</v>
      </c>
      <c r="AR48" s="68" t="n">
        <v>0.005457999999999999</v>
      </c>
      <c r="AS48" s="68" t="n">
        <v>0.004899</v>
      </c>
      <c r="AT48" s="68" t="n">
        <v>0.004867</v>
      </c>
      <c r="AU48" s="68" t="n">
        <v>0.005032999999999999</v>
      </c>
      <c r="AV48" s="68" t="n">
        <v>0.0053</v>
      </c>
      <c r="AW48" s="68" t="n">
        <v>0.005714</v>
      </c>
      <c r="AX48" s="68" t="n">
        <v>0.005687999999999999</v>
      </c>
      <c r="AY48" s="68" t="n">
        <v>0.005673</v>
      </c>
      <c r="AZ48" s="68" t="n">
        <v>0.005911</v>
      </c>
      <c r="BA48" s="68" t="n">
        <v>0.005778</v>
      </c>
      <c r="BB48" s="68" t="n">
        <v>0.005909</v>
      </c>
      <c r="BC48" s="68" t="n">
        <v>0.006371</v>
      </c>
      <c r="BD48" s="68" t="n">
        <v>0.005989</v>
      </c>
      <c r="BE48" s="68" t="n">
        <v>0.005413</v>
      </c>
      <c r="BF48" s="68" t="n">
        <v>0.003894</v>
      </c>
      <c r="BG48" s="68" t="n">
        <v>0.004439</v>
      </c>
      <c r="BH48" s="68" t="n">
        <v>0.004228</v>
      </c>
      <c r="BI48" s="68" t="n">
        <v>0.004757</v>
      </c>
      <c r="BJ48" s="68" t="n">
        <v>0.004581</v>
      </c>
      <c r="BK48" s="68" t="n">
        <v>0.004255999999999999</v>
      </c>
      <c r="BL48" s="68" t="n">
        <v>0.004409</v>
      </c>
    </row>
    <row r="49">
      <c r="A49" s="4" t="inlineStr">
        <is>
          <t>GIS</t>
        </is>
      </c>
      <c r="B49" s="4" t="inlineStr">
        <is>
          <t>General Mills Inc</t>
        </is>
      </c>
      <c r="C49" s="4" t="inlineStr">
        <is>
          <t>필수소비재</t>
        </is>
      </c>
      <c r="AT49" s="65" t="n">
        <v>0.012983</v>
      </c>
      <c r="AU49" s="65" t="n">
        <v>0.013367</v>
      </c>
      <c r="AV49" s="65" t="n">
        <v>0.012627</v>
      </c>
      <c r="AW49" s="65" t="n">
        <v>0.011645</v>
      </c>
      <c r="AX49" s="65" t="n">
        <v>0.011042</v>
      </c>
      <c r="AY49" s="65" t="n">
        <v>0.010575</v>
      </c>
      <c r="AZ49" s="65" t="n">
        <v>0.010862</v>
      </c>
      <c r="BA49" s="65" t="n">
        <v>0.010283</v>
      </c>
      <c r="BB49" s="65" t="n">
        <v>0.010174</v>
      </c>
      <c r="BC49" s="65" t="n">
        <v>0.010218</v>
      </c>
      <c r="BD49" s="65" t="n">
        <v>0.009386</v>
      </c>
      <c r="BE49" s="65" t="n">
        <v>0.008671</v>
      </c>
      <c r="BF49" s="65" t="n">
        <v>0.005265</v>
      </c>
      <c r="BG49" s="65" t="n">
        <v>0.004749</v>
      </c>
      <c r="BH49" s="65" t="n">
        <v>0.004568</v>
      </c>
      <c r="BI49" s="65" t="n">
        <v>0.005355</v>
      </c>
      <c r="BJ49" s="65" t="n">
        <v>0.004862</v>
      </c>
      <c r="BK49" s="65" t="n">
        <v>0.005374</v>
      </c>
      <c r="BL49" s="65" t="n">
        <v>0.004358</v>
      </c>
    </row>
    <row r="50">
      <c r="A50" s="66" t="inlineStr">
        <is>
          <t>APA</t>
        </is>
      </c>
      <c r="B50" s="66" t="inlineStr">
        <is>
          <t>Apa</t>
        </is>
      </c>
      <c r="C50" s="66" t="inlineStr">
        <is>
          <t>에너지</t>
        </is>
      </c>
      <c r="D50" s="67" t="n"/>
      <c r="E50" s="67" t="n"/>
      <c r="F50" s="67" t="n"/>
      <c r="G50" s="67" t="n"/>
      <c r="H50" s="67" t="n"/>
      <c r="I50" s="67" t="n"/>
      <c r="J50" s="67" t="n"/>
      <c r="K50" s="67" t="n"/>
      <c r="L50" s="67" t="n"/>
      <c r="M50" s="67" t="n"/>
      <c r="N50" s="67" t="n"/>
      <c r="O50" s="67" t="n"/>
      <c r="P50" s="67" t="n"/>
      <c r="Q50" s="67" t="n"/>
      <c r="R50" s="67" t="n"/>
      <c r="S50" s="67" t="n"/>
      <c r="T50" s="67" t="n"/>
      <c r="U50" s="67" t="n"/>
      <c r="V50" s="67" t="n"/>
      <c r="W50" s="67" t="n"/>
      <c r="X50" s="67" t="n"/>
      <c r="Y50" s="67" t="n"/>
      <c r="Z50" s="67" t="n"/>
      <c r="AA50" s="67" t="n"/>
      <c r="AB50" s="67" t="n"/>
      <c r="AC50" s="67" t="n"/>
      <c r="AD50" s="67" t="n"/>
      <c r="AE50" s="67" t="n"/>
      <c r="AF50" s="67" t="n"/>
      <c r="AG50" s="67" t="n"/>
      <c r="AH50" s="68" t="n">
        <v>0.004251</v>
      </c>
      <c r="AI50" s="68" t="n">
        <v>0.004102</v>
      </c>
      <c r="AJ50" s="68" t="n">
        <v>0.003906</v>
      </c>
      <c r="AK50" s="68" t="n">
        <v>0.004477999999999999</v>
      </c>
      <c r="AL50" s="68" t="n">
        <v>0.004475</v>
      </c>
      <c r="AM50" s="68" t="n">
        <v>0.004007</v>
      </c>
      <c r="AN50" s="68" t="n">
        <v>0.003428</v>
      </c>
      <c r="AO50" s="68" t="n">
        <v>0.003311</v>
      </c>
      <c r="AP50" s="68" t="n">
        <v>0.003049</v>
      </c>
      <c r="AQ50" s="68" t="n">
        <v>0.003321</v>
      </c>
      <c r="AR50" s="68" t="n">
        <v>0.003104</v>
      </c>
      <c r="AS50" s="68" t="n">
        <v>0.002868</v>
      </c>
      <c r="AT50" s="68" t="n">
        <v>0.003042</v>
      </c>
      <c r="AU50" s="68" t="n">
        <v>0.00244</v>
      </c>
      <c r="AV50" s="68" t="n">
        <v>0.002637</v>
      </c>
      <c r="AW50" s="68" t="n">
        <v>0.002707</v>
      </c>
      <c r="AX50" s="68" t="n">
        <v>0.002865</v>
      </c>
      <c r="AY50" s="68" t="n">
        <v>0.00328</v>
      </c>
      <c r="AZ50" s="68" t="n">
        <v>0.003501</v>
      </c>
      <c r="BA50" s="68" t="n">
        <v>0.003346</v>
      </c>
      <c r="BB50" s="68" t="n">
        <v>0.00359</v>
      </c>
      <c r="BC50" s="68" t="n">
        <v>0.003572</v>
      </c>
      <c r="BD50" s="68" t="n">
        <v>0.00356</v>
      </c>
      <c r="BE50" s="68" t="n">
        <v>0.00387</v>
      </c>
      <c r="BF50" s="68" t="n">
        <v>0.00399</v>
      </c>
      <c r="BG50" s="68" t="n">
        <v>0.00365</v>
      </c>
      <c r="BH50" s="68" t="n">
        <v>0.003406</v>
      </c>
      <c r="BI50" s="68" t="n">
        <v>0.002994</v>
      </c>
      <c r="BJ50" s="68" t="n">
        <v>0.003299</v>
      </c>
      <c r="BK50" s="68" t="n">
        <v>0.003837</v>
      </c>
      <c r="BL50" s="68" t="n">
        <v>0.003909</v>
      </c>
    </row>
    <row r="51">
      <c r="A51" s="4" t="inlineStr">
        <is>
          <t>WSO</t>
        </is>
      </c>
      <c r="B51" s="4" t="inlineStr">
        <is>
          <t>Watsco</t>
        </is>
      </c>
      <c r="C51" s="4" t="inlineStr">
        <is>
          <t>산업재</t>
        </is>
      </c>
      <c r="D51" s="65" t="n">
        <v>0.003023</v>
      </c>
      <c r="E51" s="65" t="n">
        <v>0.003177</v>
      </c>
      <c r="F51" s="65" t="n">
        <v>0.003278</v>
      </c>
      <c r="G51" s="65" t="n">
        <v>0.003342</v>
      </c>
      <c r="H51" s="65" t="n">
        <v>0.003107</v>
      </c>
      <c r="I51" s="65" t="n">
        <v>0.003065</v>
      </c>
      <c r="J51" s="65" t="n">
        <v>0.003253</v>
      </c>
      <c r="K51" s="65" t="n">
        <v>0.00298</v>
      </c>
      <c r="L51" s="65" t="n">
        <v>0.002747</v>
      </c>
      <c r="M51" s="65" t="n">
        <v>0.002791</v>
      </c>
      <c r="N51" s="65" t="n">
        <v>0.003091</v>
      </c>
      <c r="O51" s="65" t="n">
        <v>0.00316</v>
      </c>
      <c r="P51" s="65" t="n">
        <v>0.003325</v>
      </c>
      <c r="Q51" s="65" t="n">
        <v>0.003157</v>
      </c>
      <c r="R51" s="65" t="n">
        <v>0.002934</v>
      </c>
      <c r="S51" s="65" t="n">
        <v>0.002902</v>
      </c>
      <c r="T51" s="65" t="n">
        <v>0.003286</v>
      </c>
      <c r="U51" s="65" t="n">
        <v>0.003601</v>
      </c>
      <c r="V51" s="65" t="n">
        <v>0.003297</v>
      </c>
      <c r="W51" s="65" t="n">
        <v>0.00363</v>
      </c>
      <c r="X51" s="65" t="n">
        <v>0.003553</v>
      </c>
      <c r="Y51" s="65" t="n">
        <v>0.004109</v>
      </c>
      <c r="Z51" s="65" t="n">
        <v>0.003922</v>
      </c>
      <c r="AA51" s="65" t="n">
        <v>0.003842</v>
      </c>
      <c r="AB51" s="65" t="n">
        <v>0.004212</v>
      </c>
      <c r="AC51" s="65" t="n">
        <v>0.004062</v>
      </c>
      <c r="AD51" s="65" t="n">
        <v>0.004195</v>
      </c>
      <c r="AE51" s="65" t="n">
        <v>0.004346</v>
      </c>
      <c r="AF51" s="65" t="n">
        <v>0.003974</v>
      </c>
      <c r="AG51" s="65" t="n">
        <v>0.003942</v>
      </c>
      <c r="AH51" s="65" t="n">
        <v>0.005898</v>
      </c>
      <c r="AI51" s="65" t="n">
        <v>0.00645</v>
      </c>
      <c r="AJ51" s="65" t="n">
        <v>0.006713</v>
      </c>
      <c r="AK51" s="65" t="n">
        <v>0.006102</v>
      </c>
      <c r="AL51" s="65" t="n">
        <v>0.006081</v>
      </c>
      <c r="AM51" s="65" t="n">
        <v>0.005788</v>
      </c>
      <c r="AN51" s="65" t="n">
        <v>0.00613</v>
      </c>
      <c r="AO51" s="65" t="n">
        <v>0.005898</v>
      </c>
      <c r="AP51" s="65" t="n">
        <v>0.006594</v>
      </c>
      <c r="AQ51" s="65" t="n">
        <v>0.006405999999999999</v>
      </c>
      <c r="AR51" s="65" t="n">
        <v>0.006366</v>
      </c>
      <c r="AS51" s="65" t="n">
        <v>0.006566</v>
      </c>
      <c r="AT51" s="65" t="n">
        <v>0.006925</v>
      </c>
      <c r="AU51" s="65" t="n">
        <v>0.006796</v>
      </c>
      <c r="AV51" s="65" t="n">
        <v>0.006475999999999999</v>
      </c>
      <c r="AW51" s="65" t="n">
        <v>0.006324</v>
      </c>
      <c r="AX51" s="65" t="n">
        <v>0.006475</v>
      </c>
      <c r="AY51" s="65" t="n">
        <v>0.005495</v>
      </c>
      <c r="AZ51" s="65" t="n">
        <v>0.005685</v>
      </c>
      <c r="BA51" s="65" t="n">
        <v>0.005301</v>
      </c>
      <c r="BB51" s="65" t="n">
        <v>0.004859</v>
      </c>
      <c r="BC51" s="65" t="n">
        <v>0.00485</v>
      </c>
      <c r="BD51" s="65" t="n">
        <v>0.005134</v>
      </c>
      <c r="BE51" s="65" t="n">
        <v>0.005238</v>
      </c>
      <c r="BF51" s="65" t="n">
        <v>0.003369</v>
      </c>
      <c r="BG51" s="65" t="n">
        <v>0.003838</v>
      </c>
      <c r="BH51" s="65" t="n">
        <v>0.003197</v>
      </c>
      <c r="BI51" s="65" t="n">
        <v>0.00379</v>
      </c>
      <c r="BJ51" s="65" t="n">
        <v>0.002817</v>
      </c>
      <c r="BK51" s="65" t="n">
        <v>0.002702</v>
      </c>
      <c r="BL51" s="65" t="n">
        <v>0.002759</v>
      </c>
    </row>
    <row r="52">
      <c r="A52" s="66" t="inlineStr">
        <is>
          <t>FNF</t>
        </is>
      </c>
      <c r="B52" s="66" t="inlineStr">
        <is>
          <t>Fidelity National Financial Inc</t>
        </is>
      </c>
      <c r="C52" s="66" t="inlineStr">
        <is>
          <t>금융</t>
        </is>
      </c>
      <c r="D52" s="68" t="n">
        <v>0.004548</v>
      </c>
      <c r="E52" s="68" t="n">
        <v>0.004617</v>
      </c>
      <c r="F52" s="68" t="n">
        <v>0.004812</v>
      </c>
      <c r="G52" s="68" t="n">
        <v>0.004823</v>
      </c>
      <c r="H52" s="68" t="n">
        <v>0.004796</v>
      </c>
      <c r="I52" s="68" t="n">
        <v>0.004631</v>
      </c>
      <c r="J52" s="68" t="n">
        <v>0.004491999999999999</v>
      </c>
      <c r="K52" s="68" t="n">
        <v>0.00383</v>
      </c>
      <c r="L52" s="68" t="n">
        <v>0.003919000000000001</v>
      </c>
      <c r="M52" s="68" t="n">
        <v>0.003725</v>
      </c>
      <c r="N52" s="68" t="n">
        <v>0.003887</v>
      </c>
      <c r="O52" s="68" t="n">
        <v>0.003913</v>
      </c>
      <c r="P52" s="68" t="n">
        <v>0.003957</v>
      </c>
      <c r="Q52" s="68" t="n">
        <v>0.003884</v>
      </c>
      <c r="R52" s="68" t="n">
        <v>0.003726</v>
      </c>
      <c r="S52" s="68" t="n">
        <v>0.003642</v>
      </c>
      <c r="T52" s="68" t="n">
        <v>0.004189</v>
      </c>
      <c r="U52" s="68" t="n">
        <v>0.00392</v>
      </c>
      <c r="V52" s="68" t="n">
        <v>0.002961</v>
      </c>
      <c r="W52" s="68" t="n">
        <v>0.003043</v>
      </c>
      <c r="X52" s="68" t="n">
        <v>0.00306</v>
      </c>
      <c r="Y52" s="68" t="n">
        <v>0.003173</v>
      </c>
      <c r="Z52" s="68" t="n">
        <v>0.003324</v>
      </c>
      <c r="AA52" s="68" t="n">
        <v>0.003566</v>
      </c>
      <c r="AB52" s="68" t="n">
        <v>0.003752</v>
      </c>
      <c r="AC52" s="68" t="n">
        <v>0.003707</v>
      </c>
      <c r="AD52" s="68" t="n">
        <v>0.004008</v>
      </c>
      <c r="AE52" s="68" t="n">
        <v>0.00399</v>
      </c>
      <c r="AF52" s="68" t="n">
        <v>0.003918</v>
      </c>
      <c r="AG52" s="68" t="n">
        <v>0.003898</v>
      </c>
      <c r="AH52" s="68" t="n">
        <v>0.005532</v>
      </c>
      <c r="AI52" s="68" t="n">
        <v>0.005444</v>
      </c>
      <c r="AJ52" s="68" t="n">
        <v>0.005435</v>
      </c>
      <c r="AK52" s="68" t="n">
        <v>0.005381</v>
      </c>
      <c r="AL52" s="68" t="n">
        <v>0.005691000000000001</v>
      </c>
      <c r="AM52" s="68" t="n">
        <v>0.005934</v>
      </c>
      <c r="AN52" s="68" t="n">
        <v>0.006271</v>
      </c>
      <c r="AO52" s="68" t="n">
        <v>0.006087</v>
      </c>
      <c r="AP52" s="68" t="n">
        <v>0.006147000000000001</v>
      </c>
      <c r="AQ52" s="68" t="n">
        <v>0.005667999999999999</v>
      </c>
      <c r="AR52" s="68" t="n">
        <v>0.005778</v>
      </c>
      <c r="AS52" s="68" t="n">
        <v>0.006274999999999999</v>
      </c>
      <c r="AT52" s="68" t="n">
        <v>0.006617</v>
      </c>
      <c r="AU52" s="68" t="n">
        <v>0.007065</v>
      </c>
      <c r="AV52" s="68" t="n">
        <v>0.005968</v>
      </c>
      <c r="AW52" s="68" t="n">
        <v>0.006004000000000001</v>
      </c>
      <c r="AX52" s="68" t="n">
        <v>0.006061</v>
      </c>
      <c r="AY52" s="68" t="n">
        <v>0.006115000000000001</v>
      </c>
      <c r="AZ52" s="68" t="n">
        <v>0.006225</v>
      </c>
      <c r="BA52" s="68" t="n">
        <v>0.005822000000000001</v>
      </c>
      <c r="BB52" s="68" t="n">
        <v>0.0061</v>
      </c>
      <c r="BC52" s="68" t="n">
        <v>0.005733</v>
      </c>
      <c r="BD52" s="68" t="n">
        <v>0.005273</v>
      </c>
      <c r="BE52" s="68" t="n">
        <v>0.004844999999999999</v>
      </c>
      <c r="BF52" s="68" t="n">
        <v>0.003137</v>
      </c>
      <c r="BG52" s="68" t="n">
        <v>0.003374</v>
      </c>
      <c r="BH52" s="68" t="n">
        <v>0.003016</v>
      </c>
      <c r="BI52" s="68" t="n">
        <v>0.003223</v>
      </c>
      <c r="BJ52" s="68" t="n">
        <v>0.003304</v>
      </c>
      <c r="BK52" s="68" t="n">
        <v>0.002855</v>
      </c>
      <c r="BL52" s="68" t="n">
        <v>0.002562</v>
      </c>
    </row>
    <row r="53">
      <c r="A53" s="4" t="inlineStr">
        <is>
          <t>AFG</t>
        </is>
      </c>
      <c r="B53" s="4" t="inlineStr">
        <is>
          <t>American Financial Group</t>
        </is>
      </c>
      <c r="C53" s="4" t="inlineStr">
        <is>
          <t>금융</t>
        </is>
      </c>
      <c r="AT53" s="65" t="n">
        <v>0.003709</v>
      </c>
      <c r="AU53" s="65" t="n">
        <v>0.00388</v>
      </c>
      <c r="AV53" s="65" t="n">
        <v>0.003752</v>
      </c>
      <c r="AW53" s="65" t="n">
        <v>0.003718</v>
      </c>
      <c r="AX53" s="65" t="n">
        <v>0.003695</v>
      </c>
      <c r="AY53" s="65" t="n">
        <v>0.003818</v>
      </c>
      <c r="AZ53" s="65" t="n">
        <v>0.004065</v>
      </c>
      <c r="BA53" s="65" t="n">
        <v>0.003761</v>
      </c>
      <c r="BB53" s="65" t="n">
        <v>0.003831</v>
      </c>
      <c r="BC53" s="65" t="n">
        <v>0.003895</v>
      </c>
      <c r="BD53" s="65" t="n">
        <v>0.003432</v>
      </c>
      <c r="BE53" s="65" t="n">
        <v>0.003307</v>
      </c>
      <c r="BF53" s="65" t="n">
        <v>0.002344</v>
      </c>
      <c r="BG53" s="65" t="n">
        <v>0.002338</v>
      </c>
      <c r="BH53" s="65" t="n">
        <v>0.002261</v>
      </c>
      <c r="BI53" s="65" t="n">
        <v>0.00258</v>
      </c>
      <c r="BJ53" s="65" t="n">
        <v>0.002475</v>
      </c>
      <c r="BK53" s="65" t="n">
        <v>0.002407</v>
      </c>
      <c r="BL53" s="65" t="n">
        <v>0.002448</v>
      </c>
    </row>
    <row r="54">
      <c r="A54" s="66" t="inlineStr">
        <is>
          <t>BAH</t>
        </is>
      </c>
      <c r="B54" s="66" t="inlineStr">
        <is>
          <t>Booz Allen Hamilton Holding Class</t>
        </is>
      </c>
      <c r="C54" s="66" t="inlineStr">
        <is>
          <t>산업재</t>
        </is>
      </c>
      <c r="D54" s="67" t="n"/>
      <c r="E54" s="67" t="n"/>
      <c r="F54" s="67" t="n"/>
      <c r="G54" s="67" t="n"/>
      <c r="H54" s="67" t="n"/>
      <c r="I54" s="67" t="n"/>
      <c r="J54" s="67" t="n"/>
      <c r="K54" s="67" t="n"/>
      <c r="L54" s="67" t="n"/>
      <c r="M54" s="67" t="n"/>
      <c r="N54" s="67" t="n"/>
      <c r="O54" s="67" t="n"/>
      <c r="P54" s="67" t="n"/>
      <c r="Q54" s="67" t="n"/>
      <c r="R54" s="67" t="n"/>
      <c r="S54" s="67" t="n"/>
      <c r="T54" s="67" t="n"/>
      <c r="U54" s="67" t="n"/>
      <c r="V54" s="67" t="n"/>
      <c r="W54" s="67" t="n"/>
      <c r="X54" s="67" t="n"/>
      <c r="Y54" s="67" t="n"/>
      <c r="Z54" s="67" t="n"/>
      <c r="AA54" s="67" t="n"/>
      <c r="AB54" s="67" t="n"/>
      <c r="AC54" s="67" t="n"/>
      <c r="AD54" s="67" t="n"/>
      <c r="AE54" s="67" t="n"/>
      <c r="AF54" s="67" t="n"/>
      <c r="AG54" s="67" t="n"/>
      <c r="AH54" s="67" t="n"/>
      <c r="AI54" s="67" t="n"/>
      <c r="AJ54" s="67" t="n"/>
      <c r="AK54" s="67" t="n"/>
      <c r="AL54" s="67" t="n"/>
      <c r="AM54" s="67" t="n"/>
      <c r="AN54" s="67" t="n"/>
      <c r="AO54" s="67" t="n"/>
      <c r="AP54" s="67" t="n"/>
      <c r="AQ54" s="67" t="n"/>
      <c r="AR54" s="67" t="n"/>
      <c r="AS54" s="67" t="n"/>
      <c r="AT54" s="67" t="n"/>
      <c r="AU54" s="67" t="n"/>
      <c r="AV54" s="67" t="n"/>
      <c r="AW54" s="67" t="n"/>
      <c r="AX54" s="67" t="n"/>
      <c r="AY54" s="67" t="n"/>
      <c r="AZ54" s="67" t="n"/>
      <c r="BA54" s="67" t="n"/>
      <c r="BB54" s="67" t="n"/>
      <c r="BC54" s="67" t="n"/>
      <c r="BD54" s="67" t="n"/>
      <c r="BE54" s="67" t="n"/>
      <c r="BF54" s="68" t="n">
        <v>0.002496</v>
      </c>
      <c r="BG54" s="68" t="n">
        <v>0.002419</v>
      </c>
      <c r="BH54" s="68" t="n">
        <v>0.002578</v>
      </c>
      <c r="BI54" s="68" t="n">
        <v>0.00192</v>
      </c>
      <c r="BJ54" s="68" t="n">
        <v>0.002172</v>
      </c>
      <c r="BK54" s="68" t="n">
        <v>0.002228</v>
      </c>
      <c r="BL54" s="68" t="n">
        <v>0.002179</v>
      </c>
    </row>
    <row r="55">
      <c r="A55" s="4" t="inlineStr">
        <is>
          <t>ORI</t>
        </is>
      </c>
      <c r="B55" s="4" t="inlineStr">
        <is>
          <t>Old Republic International</t>
        </is>
      </c>
      <c r="C55" s="4" t="inlineStr">
        <is>
          <t>금융</t>
        </is>
      </c>
      <c r="BF55" s="65" t="n">
        <v>0.00241</v>
      </c>
      <c r="BG55" s="65" t="n">
        <v>0.002289</v>
      </c>
      <c r="BH55" s="65" t="n">
        <v>0.002122</v>
      </c>
      <c r="BI55" s="65" t="n">
        <v>0.002442</v>
      </c>
      <c r="BJ55" s="65" t="n">
        <v>0.002458</v>
      </c>
      <c r="BK55" s="65" t="n">
        <v>0.002291</v>
      </c>
      <c r="BL55" s="65" t="n">
        <v>0.002141</v>
      </c>
    </row>
    <row r="56">
      <c r="A56" s="66" t="inlineStr">
        <is>
          <t>COLB</t>
        </is>
      </c>
      <c r="B56" s="66" t="inlineStr">
        <is>
          <t>Columbia Banking System Inc</t>
        </is>
      </c>
      <c r="C56" s="66" t="inlineStr">
        <is>
          <t>금융</t>
        </is>
      </c>
      <c r="D56" s="67" t="n"/>
      <c r="E56" s="67" t="n"/>
      <c r="F56" s="67" t="n"/>
      <c r="G56" s="67" t="n"/>
      <c r="H56" s="67" t="n"/>
      <c r="I56" s="67" t="n"/>
      <c r="J56" s="67" t="n"/>
      <c r="K56" s="67" t="n"/>
      <c r="L56" s="67" t="n"/>
      <c r="M56" s="67" t="n"/>
      <c r="N56" s="67" t="n"/>
      <c r="O56" s="67" t="n"/>
      <c r="P56" s="67" t="n"/>
      <c r="Q56" s="67" t="n"/>
      <c r="R56" s="67" t="n"/>
      <c r="S56" s="67" t="n"/>
      <c r="T56" s="67" t="n"/>
      <c r="U56" s="67" t="n"/>
      <c r="V56" s="67" t="n"/>
      <c r="W56" s="67" t="n"/>
      <c r="X56" s="67" t="n"/>
      <c r="Y56" s="67" t="n"/>
      <c r="Z56" s="67" t="n"/>
      <c r="AA56" s="67" t="n"/>
      <c r="AB56" s="67" t="n"/>
      <c r="AC56" s="67" t="n"/>
      <c r="AD56" s="67" t="n"/>
      <c r="AE56" s="67" t="n"/>
      <c r="AF56" s="67" t="n"/>
      <c r="AG56" s="67" t="n"/>
      <c r="AH56" s="68" t="n">
        <v>0.001634</v>
      </c>
      <c r="AI56" s="68" t="n">
        <v>0.001671</v>
      </c>
      <c r="AJ56" s="68" t="n">
        <v>0.001677</v>
      </c>
      <c r="AK56" s="68" t="n">
        <v>0.001744</v>
      </c>
      <c r="AL56" s="68" t="n">
        <v>0.002164</v>
      </c>
      <c r="AM56" s="68" t="n">
        <v>0.002043</v>
      </c>
      <c r="AN56" s="68" t="n">
        <v>0.002128</v>
      </c>
      <c r="AO56" s="68" t="n">
        <v>0.002326</v>
      </c>
      <c r="AP56" s="68" t="n">
        <v>0.002425</v>
      </c>
      <c r="AQ56" s="68" t="n">
        <v>0.002197</v>
      </c>
      <c r="AR56" s="68" t="n">
        <v>0.002236</v>
      </c>
      <c r="AS56" s="68" t="n">
        <v>0.002094</v>
      </c>
      <c r="AT56" s="68" t="n">
        <v>0.002044</v>
      </c>
      <c r="AU56" s="68" t="n">
        <v>0.001992</v>
      </c>
      <c r="AV56" s="68" t="n">
        <v>0.002053</v>
      </c>
      <c r="AW56" s="68" t="n">
        <v>0.002016</v>
      </c>
      <c r="AX56" s="68" t="n">
        <v>0.002062</v>
      </c>
      <c r="AY56" s="68" t="n">
        <v>0.002205</v>
      </c>
      <c r="AZ56" s="68" t="n">
        <v>0.003103</v>
      </c>
      <c r="BA56" s="68" t="n">
        <v>0.003305</v>
      </c>
      <c r="BB56" s="68" t="n">
        <v>0.003331</v>
      </c>
      <c r="BC56" s="68" t="n">
        <v>0.003446</v>
      </c>
      <c r="BD56" s="68" t="n">
        <v>0.003352</v>
      </c>
      <c r="BE56" s="68" t="n">
        <v>0.003058</v>
      </c>
      <c r="BF56" s="68" t="n">
        <v>0.002148</v>
      </c>
      <c r="BG56" s="68" t="n">
        <v>0.002241</v>
      </c>
      <c r="BH56" s="68" t="n">
        <v>0.002183</v>
      </c>
      <c r="BI56" s="68" t="n">
        <v>0.0025</v>
      </c>
      <c r="BJ56" s="68" t="n">
        <v>0.00231</v>
      </c>
      <c r="BK56" s="68" t="n">
        <v>0.00208</v>
      </c>
      <c r="BL56" s="68" t="n">
        <v>0.00209</v>
      </c>
    </row>
    <row r="57">
      <c r="A57" s="4" t="inlineStr">
        <is>
          <t>ALV</t>
        </is>
      </c>
      <c r="B57" s="4" t="inlineStr">
        <is>
          <t>Autoliv</t>
        </is>
      </c>
      <c r="C57" s="4" t="inlineStr">
        <is>
          <t>경기소비재</t>
        </is>
      </c>
      <c r="AT57" s="65" t="n">
        <v>0.002506</v>
      </c>
      <c r="AU57" s="65" t="n">
        <v>0.002868</v>
      </c>
      <c r="AV57" s="65" t="n">
        <v>0.003123</v>
      </c>
      <c r="AW57" s="65" t="n">
        <v>0.003264</v>
      </c>
      <c r="AX57" s="65" t="n">
        <v>0.003264</v>
      </c>
      <c r="AY57" s="65" t="n">
        <v>0.003454</v>
      </c>
      <c r="AZ57" s="65" t="n">
        <v>0.003517</v>
      </c>
      <c r="BA57" s="65" t="n">
        <v>0.003403</v>
      </c>
      <c r="BB57" s="65" t="n">
        <v>0.00335</v>
      </c>
      <c r="BC57" s="65" t="n">
        <v>0.003415</v>
      </c>
      <c r="BD57" s="65" t="n">
        <v>0.003225</v>
      </c>
      <c r="BE57" s="65" t="n">
        <v>0.002975</v>
      </c>
      <c r="BF57" s="65" t="n">
        <v>0.001916</v>
      </c>
      <c r="BG57" s="65" t="n">
        <v>0.002048</v>
      </c>
      <c r="BH57" s="65" t="n">
        <v>0.002235</v>
      </c>
      <c r="BI57" s="65" t="n">
        <v>0.002072</v>
      </c>
      <c r="BJ57" s="65" t="n">
        <v>0.002158</v>
      </c>
      <c r="BK57" s="65" t="n">
        <v>0.002012</v>
      </c>
      <c r="BL57" s="65" t="n">
        <v>0.001937</v>
      </c>
    </row>
    <row r="58">
      <c r="A58" s="66" t="inlineStr">
        <is>
          <t>M</t>
        </is>
      </c>
      <c r="B58" s="66" t="inlineStr">
        <is>
          <t>Macys Inc</t>
        </is>
      </c>
      <c r="C58" s="66" t="inlineStr">
        <is>
          <t>경기소비재</t>
        </is>
      </c>
      <c r="D58" s="67" t="n"/>
      <c r="E58" s="67" t="n"/>
      <c r="F58" s="67" t="n"/>
      <c r="G58" s="67" t="n"/>
      <c r="H58" s="67" t="n"/>
      <c r="I58" s="67" t="n"/>
      <c r="J58" s="67" t="n"/>
      <c r="K58" s="67" t="n"/>
      <c r="L58" s="67" t="n"/>
      <c r="M58" s="67" t="n"/>
      <c r="N58" s="67" t="n"/>
      <c r="O58" s="67" t="n"/>
      <c r="P58" s="67" t="n"/>
      <c r="Q58" s="67" t="n"/>
      <c r="R58" s="67" t="n"/>
      <c r="S58" s="67" t="n"/>
      <c r="T58" s="67" t="n"/>
      <c r="U58" s="67" t="n"/>
      <c r="V58" s="67" t="n"/>
      <c r="W58" s="67" t="n"/>
      <c r="X58" s="67" t="n"/>
      <c r="Y58" s="67" t="n"/>
      <c r="Z58" s="67" t="n"/>
      <c r="AA58" s="67" t="n"/>
      <c r="AB58" s="67" t="n"/>
      <c r="AC58" s="67" t="n"/>
      <c r="AD58" s="67" t="n"/>
      <c r="AE58" s="67" t="n"/>
      <c r="AF58" s="67" t="n"/>
      <c r="AG58" s="67" t="n"/>
      <c r="AH58" s="67" t="n"/>
      <c r="AI58" s="67" t="n"/>
      <c r="AJ58" s="67" t="n"/>
      <c r="AK58" s="67" t="n"/>
      <c r="AL58" s="67" t="n"/>
      <c r="AM58" s="67" t="n"/>
      <c r="AN58" s="67" t="n"/>
      <c r="AO58" s="67" t="n"/>
      <c r="AP58" s="67" t="n"/>
      <c r="AQ58" s="67" t="n"/>
      <c r="AR58" s="67" t="n"/>
      <c r="AS58" s="67" t="n"/>
      <c r="AT58" s="67" t="n"/>
      <c r="AU58" s="67" t="n"/>
      <c r="AV58" s="67" t="n"/>
      <c r="AW58" s="67" t="n"/>
      <c r="AX58" s="67" t="n"/>
      <c r="AY58" s="67" t="n"/>
      <c r="AZ58" s="67" t="n"/>
      <c r="BA58" s="67" t="n"/>
      <c r="BB58" s="67" t="n"/>
      <c r="BC58" s="67" t="n"/>
      <c r="BD58" s="67" t="n"/>
      <c r="BE58" s="67" t="n"/>
      <c r="BF58" s="68" t="n">
        <v>0.001273</v>
      </c>
      <c r="BG58" s="68" t="n">
        <v>0.001343</v>
      </c>
      <c r="BH58" s="68" t="n">
        <v>0.001473</v>
      </c>
      <c r="BI58" s="68" t="n">
        <v>0.00164</v>
      </c>
      <c r="BJ58" s="68" t="n">
        <v>0.001732</v>
      </c>
      <c r="BK58" s="68" t="n">
        <v>0.001415</v>
      </c>
      <c r="BL58" s="68" t="n">
        <v>0.001539</v>
      </c>
    </row>
    <row r="59">
      <c r="A59" s="4" t="inlineStr">
        <is>
          <t>MSM</t>
        </is>
      </c>
      <c r="B59" s="4" t="inlineStr">
        <is>
          <t>Msc Industrial Class A</t>
        </is>
      </c>
      <c r="C59" s="4" t="inlineStr">
        <is>
          <t>산업재</t>
        </is>
      </c>
      <c r="D59" s="65" t="n">
        <v>0.001306</v>
      </c>
      <c r="E59" s="65" t="n">
        <v>0.001315</v>
      </c>
      <c r="F59" s="65" t="n">
        <v>0.001257</v>
      </c>
      <c r="G59" s="65" t="n">
        <v>0.00128</v>
      </c>
      <c r="H59" s="65" t="n">
        <v>0.001282</v>
      </c>
      <c r="I59" s="65" t="n">
        <v>0.00124</v>
      </c>
      <c r="J59" s="65" t="n">
        <v>0.001287</v>
      </c>
      <c r="K59" s="65" t="n">
        <v>0.00131</v>
      </c>
      <c r="L59" s="65" t="n">
        <v>0.001296</v>
      </c>
      <c r="M59" s="65" t="n">
        <v>0.001256</v>
      </c>
      <c r="N59" s="65" t="n">
        <v>0.00133</v>
      </c>
      <c r="O59" s="65" t="n">
        <v>0.001313</v>
      </c>
      <c r="P59" s="65" t="n">
        <v>0.001338</v>
      </c>
      <c r="Q59" s="65" t="n">
        <v>0.001376</v>
      </c>
      <c r="R59" s="65" t="n">
        <v>0.001331</v>
      </c>
      <c r="S59" s="65" t="n">
        <v>0.001354</v>
      </c>
      <c r="T59" s="65" t="n">
        <v>0.001348</v>
      </c>
      <c r="U59" s="65" t="n">
        <v>0.001424</v>
      </c>
      <c r="V59" s="65" t="n">
        <v>0.001236</v>
      </c>
      <c r="W59" s="65" t="n">
        <v>0.00135</v>
      </c>
      <c r="X59" s="65" t="n">
        <v>0.001399</v>
      </c>
      <c r="Y59" s="65" t="n">
        <v>0.001458</v>
      </c>
      <c r="Z59" s="65" t="n">
        <v>0.001487</v>
      </c>
      <c r="AA59" s="65" t="n">
        <v>0.00153</v>
      </c>
      <c r="AB59" s="65" t="n">
        <v>0.001546</v>
      </c>
      <c r="AC59" s="65" t="n">
        <v>0.001562</v>
      </c>
      <c r="AD59" s="65" t="n">
        <v>0.00151</v>
      </c>
      <c r="AE59" s="65" t="n">
        <v>0.001452</v>
      </c>
      <c r="AF59" s="65" t="n">
        <v>0.001418</v>
      </c>
      <c r="AG59" s="65" t="n">
        <v>0.001426</v>
      </c>
      <c r="AH59" s="65" t="n">
        <v>0.001806</v>
      </c>
      <c r="AI59" s="65" t="n">
        <v>0.001801</v>
      </c>
      <c r="AJ59" s="65" t="n">
        <v>0.00166</v>
      </c>
      <c r="AK59" s="65" t="n">
        <v>0.001521</v>
      </c>
      <c r="AL59" s="65" t="n">
        <v>0.001611</v>
      </c>
      <c r="AM59" s="65" t="n">
        <v>0.001461</v>
      </c>
      <c r="AN59" s="65" t="n">
        <v>0.001526</v>
      </c>
      <c r="AO59" s="65" t="n">
        <v>0.001405</v>
      </c>
      <c r="AP59" s="65" t="n">
        <v>0.001464</v>
      </c>
      <c r="AQ59" s="65" t="n">
        <v>0.001302</v>
      </c>
      <c r="AR59" s="65" t="n">
        <v>0.00138</v>
      </c>
      <c r="AS59" s="65" t="n">
        <v>0.001349</v>
      </c>
      <c r="AT59" s="65" t="n">
        <v>0.001357</v>
      </c>
      <c r="AU59" s="65" t="n">
        <v>0.00145</v>
      </c>
      <c r="AV59" s="65" t="n">
        <v>0.001523</v>
      </c>
      <c r="AW59" s="65" t="n">
        <v>0.001555</v>
      </c>
      <c r="AX59" s="65" t="n">
        <v>0.001589</v>
      </c>
      <c r="AY59" s="65" t="n">
        <v>0.001573</v>
      </c>
      <c r="AZ59" s="65" t="n">
        <v>0.001693</v>
      </c>
      <c r="BA59" s="65" t="n">
        <v>0.001598</v>
      </c>
      <c r="BB59" s="65" t="n">
        <v>0.001632</v>
      </c>
      <c r="BC59" s="65" t="n">
        <v>0.001585</v>
      </c>
      <c r="BD59" s="65" t="n">
        <v>0.001468</v>
      </c>
      <c r="BE59" s="65" t="n">
        <v>0.00154</v>
      </c>
      <c r="BF59" s="65" t="n">
        <v>0.001117</v>
      </c>
      <c r="BG59" s="65" t="n">
        <v>0.001204</v>
      </c>
      <c r="BH59" s="65" t="n">
        <v>0.001305</v>
      </c>
      <c r="BI59" s="65" t="n">
        <v>0.001502</v>
      </c>
      <c r="BJ59" s="65" t="n">
        <v>0.001448</v>
      </c>
      <c r="BK59" s="65" t="n">
        <v>0.001321</v>
      </c>
      <c r="BL59" s="65" t="n">
        <v>0.001513</v>
      </c>
    </row>
    <row r="60">
      <c r="A60" s="66" t="inlineStr">
        <is>
          <t>ERIE</t>
        </is>
      </c>
      <c r="B60" s="66" t="inlineStr">
        <is>
          <t>Erie Indemnity Class A</t>
        </is>
      </c>
      <c r="C60" s="66" t="inlineStr">
        <is>
          <t>금융</t>
        </is>
      </c>
      <c r="D60" s="67" t="n"/>
      <c r="E60" s="67" t="n"/>
      <c r="F60" s="67" t="n"/>
      <c r="G60" s="67" t="n"/>
      <c r="H60" s="67" t="n"/>
      <c r="I60" s="67" t="n"/>
      <c r="J60" s="67" t="n"/>
      <c r="K60" s="67" t="n"/>
      <c r="L60" s="67" t="n"/>
      <c r="M60" s="67" t="n"/>
      <c r="N60" s="67" t="n"/>
      <c r="O60" s="67" t="n"/>
      <c r="P60" s="67" t="n"/>
      <c r="Q60" s="67" t="n"/>
      <c r="R60" s="67" t="n"/>
      <c r="S60" s="67" t="n"/>
      <c r="T60" s="67" t="n"/>
      <c r="U60" s="67" t="n"/>
      <c r="V60" s="67" t="n"/>
      <c r="W60" s="67" t="n"/>
      <c r="X60" s="67" t="n"/>
      <c r="Y60" s="67" t="n"/>
      <c r="Z60" s="67" t="n"/>
      <c r="AA60" s="67" t="n"/>
      <c r="AB60" s="67" t="n"/>
      <c r="AC60" s="67" t="n"/>
      <c r="AD60" s="67" t="n"/>
      <c r="AE60" s="67" t="n"/>
      <c r="AF60" s="67" t="n"/>
      <c r="AG60" s="67" t="n"/>
      <c r="AH60" s="67" t="n"/>
      <c r="AI60" s="67" t="n"/>
      <c r="AJ60" s="67" t="n"/>
      <c r="AK60" s="67" t="n"/>
      <c r="AL60" s="67" t="n"/>
      <c r="AM60" s="67" t="n"/>
      <c r="AN60" s="67" t="n"/>
      <c r="AO60" s="67" t="n"/>
      <c r="AP60" s="67" t="n"/>
      <c r="AQ60" s="67" t="n"/>
      <c r="AR60" s="67" t="n"/>
      <c r="AS60" s="67" t="n"/>
      <c r="AT60" s="67" t="n"/>
      <c r="AU60" s="67" t="n"/>
      <c r="AV60" s="67" t="n"/>
      <c r="AW60" s="67" t="n"/>
      <c r="AX60" s="67" t="n"/>
      <c r="AY60" s="67" t="n"/>
      <c r="AZ60" s="67" t="n"/>
      <c r="BA60" s="67" t="n"/>
      <c r="BB60" s="67" t="n"/>
      <c r="BC60" s="67" t="n"/>
      <c r="BD60" s="67" t="n"/>
      <c r="BE60" s="67" t="n"/>
      <c r="BF60" s="68" t="n">
        <v>0.00169</v>
      </c>
      <c r="BG60" s="68" t="n">
        <v>0.0014</v>
      </c>
      <c r="BH60" s="68" t="n">
        <v>0.001369</v>
      </c>
      <c r="BI60" s="68" t="n">
        <v>0.001682</v>
      </c>
      <c r="BJ60" s="68" t="n">
        <v>0.001524</v>
      </c>
      <c r="BK60" s="68" t="n">
        <v>0.001594</v>
      </c>
      <c r="BL60" s="68" t="n">
        <v>0.001476</v>
      </c>
    </row>
    <row r="61">
      <c r="A61" s="4" t="inlineStr">
        <is>
          <t>MUR</t>
        </is>
      </c>
      <c r="B61" s="4" t="inlineStr">
        <is>
          <t>Murphy Oil Corp</t>
        </is>
      </c>
      <c r="C61" s="4" t="inlineStr">
        <is>
          <t>에너지</t>
        </is>
      </c>
      <c r="AT61" s="65" t="n">
        <v>0.001521</v>
      </c>
      <c r="AU61" s="65" t="n">
        <v>0.001193</v>
      </c>
      <c r="AV61" s="65" t="n">
        <v>0.001202</v>
      </c>
      <c r="AW61" s="65" t="n">
        <v>0.001238</v>
      </c>
      <c r="AX61" s="65" t="n">
        <v>0.00137</v>
      </c>
      <c r="AY61" s="65" t="n">
        <v>0.001308</v>
      </c>
      <c r="AZ61" s="65" t="n">
        <v>0.001534</v>
      </c>
      <c r="BA61" s="65" t="n">
        <v>0.001566</v>
      </c>
      <c r="BB61" s="65" t="n">
        <v>0.001729</v>
      </c>
      <c r="BC61" s="65" t="n">
        <v>0.00173</v>
      </c>
      <c r="BD61" s="65" t="n">
        <v>0.001538</v>
      </c>
      <c r="BE61" s="65" t="n">
        <v>0.001601</v>
      </c>
      <c r="BF61" s="65" t="n">
        <v>0.001465</v>
      </c>
      <c r="BG61" s="65" t="n">
        <v>0.001399</v>
      </c>
      <c r="BH61" s="65" t="n">
        <v>0.001274</v>
      </c>
      <c r="BI61" s="65" t="n">
        <v>0.001128</v>
      </c>
      <c r="BJ61" s="65" t="n">
        <v>0.001321</v>
      </c>
      <c r="BK61" s="65" t="n">
        <v>0.001242</v>
      </c>
      <c r="BL61" s="65" t="n">
        <v>0.001298</v>
      </c>
    </row>
    <row r="62">
      <c r="A62" s="66" t="inlineStr">
        <is>
          <t>MTN</t>
        </is>
      </c>
      <c r="B62" s="66" t="inlineStr">
        <is>
          <t>Vail Resorts</t>
        </is>
      </c>
      <c r="C62" s="66" t="inlineStr">
        <is>
          <t>경기소비재</t>
        </is>
      </c>
      <c r="D62" s="67" t="n"/>
      <c r="E62" s="67" t="n"/>
      <c r="F62" s="67" t="n"/>
      <c r="G62" s="67" t="n"/>
      <c r="H62" s="67" t="n"/>
      <c r="I62" s="67" t="n"/>
      <c r="J62" s="67" t="n"/>
      <c r="K62" s="67" t="n"/>
      <c r="L62" s="67" t="n"/>
      <c r="M62" s="67" t="n"/>
      <c r="N62" s="67" t="n"/>
      <c r="O62" s="67" t="n"/>
      <c r="P62" s="67" t="n"/>
      <c r="Q62" s="67" t="n"/>
      <c r="R62" s="67" t="n"/>
      <c r="S62" s="67" t="n"/>
      <c r="T62" s="67" t="n"/>
      <c r="U62" s="67" t="n"/>
      <c r="V62" s="67" t="n"/>
      <c r="W62" s="67" t="n"/>
      <c r="X62" s="67" t="n"/>
      <c r="Y62" s="67" t="n"/>
      <c r="Z62" s="67" t="n"/>
      <c r="AA62" s="67" t="n"/>
      <c r="AB62" s="67" t="n"/>
      <c r="AC62" s="67" t="n"/>
      <c r="AD62" s="67" t="n"/>
      <c r="AE62" s="67" t="n"/>
      <c r="AF62" s="67" t="n"/>
      <c r="AG62" s="67" t="n"/>
      <c r="AH62" s="68" t="n">
        <v>0.003422</v>
      </c>
      <c r="AI62" s="68" t="n">
        <v>0.003068</v>
      </c>
      <c r="AJ62" s="68" t="n">
        <v>0.002999</v>
      </c>
      <c r="AK62" s="68" t="n">
        <v>0.002881</v>
      </c>
      <c r="AL62" s="68" t="n">
        <v>0.002743</v>
      </c>
      <c r="AM62" s="68" t="n">
        <v>0.002683</v>
      </c>
      <c r="AN62" s="68" t="n">
        <v>0.002576</v>
      </c>
      <c r="AO62" s="68" t="n">
        <v>0.002449</v>
      </c>
      <c r="AP62" s="68" t="n">
        <v>0.002542</v>
      </c>
      <c r="AQ62" s="68" t="n">
        <v>0.002742</v>
      </c>
      <c r="AR62" s="68" t="n">
        <v>0.00245</v>
      </c>
      <c r="AS62" s="68" t="n">
        <v>0.002238</v>
      </c>
      <c r="AT62" s="68" t="n">
        <v>0.002345</v>
      </c>
      <c r="AU62" s="68" t="n">
        <v>0.002213</v>
      </c>
      <c r="AV62" s="68" t="n">
        <v>0.002515</v>
      </c>
      <c r="AW62" s="68" t="n">
        <v>0.002407</v>
      </c>
      <c r="AX62" s="68" t="n">
        <v>0.002311</v>
      </c>
      <c r="AY62" s="68" t="n">
        <v>0.002395</v>
      </c>
      <c r="AZ62" s="68" t="n">
        <v>0.002236</v>
      </c>
      <c r="BA62" s="68" t="n">
        <v>0.002276</v>
      </c>
      <c r="BB62" s="68" t="n">
        <v>0.002093</v>
      </c>
      <c r="BC62" s="68" t="n">
        <v>0.001966</v>
      </c>
      <c r="BD62" s="68" t="n">
        <v>0.001817</v>
      </c>
      <c r="BE62" s="68" t="n">
        <v>0.001756</v>
      </c>
      <c r="BF62" s="68" t="n">
        <v>0.001215</v>
      </c>
      <c r="BG62" s="68" t="n">
        <v>0.001152</v>
      </c>
      <c r="BH62" s="68" t="n">
        <v>0.001215</v>
      </c>
      <c r="BI62" s="68" t="n">
        <v>0.00129</v>
      </c>
      <c r="BJ62" s="68" t="n">
        <v>0.001346</v>
      </c>
      <c r="BK62" s="68" t="n">
        <v>0.001156</v>
      </c>
      <c r="BL62" s="68" t="n">
        <v>0.001273</v>
      </c>
    </row>
    <row r="63">
      <c r="A63" s="4" t="inlineStr">
        <is>
          <t>OZK</t>
        </is>
      </c>
      <c r="B63" s="4" t="inlineStr">
        <is>
          <t>Bank Ozk</t>
        </is>
      </c>
      <c r="C63" s="4" t="inlineStr">
        <is>
          <t>금융</t>
        </is>
      </c>
      <c r="D63" s="65" t="n">
        <v>0.0018</v>
      </c>
      <c r="E63" s="65" t="n">
        <v>0.001796</v>
      </c>
      <c r="F63" s="65" t="n">
        <v>0.001836</v>
      </c>
      <c r="G63" s="65" t="n">
        <v>0.001839</v>
      </c>
      <c r="H63" s="65" t="n">
        <v>0.001904</v>
      </c>
      <c r="I63" s="65" t="n">
        <v>0.001953</v>
      </c>
      <c r="J63" s="65" t="n">
        <v>0.00167</v>
      </c>
      <c r="K63" s="65" t="n">
        <v>0.001572</v>
      </c>
      <c r="L63" s="65" t="n">
        <v>0.001632</v>
      </c>
      <c r="M63" s="65" t="n">
        <v>0.00161</v>
      </c>
      <c r="N63" s="65" t="n">
        <v>0.001658</v>
      </c>
      <c r="O63" s="65" t="n">
        <v>0.001725</v>
      </c>
      <c r="P63" s="65" t="n">
        <v>0.001739</v>
      </c>
      <c r="Q63" s="65" t="n">
        <v>0.001704</v>
      </c>
      <c r="R63" s="65" t="n">
        <v>0.001714</v>
      </c>
      <c r="S63" s="65" t="n">
        <v>0.00156</v>
      </c>
      <c r="T63" s="65" t="n">
        <v>0.001748</v>
      </c>
      <c r="U63" s="65" t="n">
        <v>0.001821</v>
      </c>
      <c r="V63" s="65" t="n">
        <v>0.00118</v>
      </c>
      <c r="W63" s="65" t="n">
        <v>0.001246</v>
      </c>
      <c r="X63" s="65" t="n">
        <v>0.001261</v>
      </c>
      <c r="Y63" s="65" t="n">
        <v>0.001435</v>
      </c>
      <c r="Z63" s="65" t="n">
        <v>0.0015</v>
      </c>
      <c r="AA63" s="65" t="n">
        <v>0.001401</v>
      </c>
      <c r="AB63" s="65" t="n">
        <v>0.001332</v>
      </c>
      <c r="AC63" s="65" t="n">
        <v>0.001343</v>
      </c>
      <c r="AD63" s="65" t="n">
        <v>0.001482</v>
      </c>
      <c r="AE63" s="65" t="n">
        <v>0.001586</v>
      </c>
      <c r="AF63" s="65" t="n">
        <v>0.001438</v>
      </c>
      <c r="AG63" s="65" t="n">
        <v>0.001374</v>
      </c>
      <c r="AH63" s="65" t="n">
        <v>0.001921</v>
      </c>
      <c r="AI63" s="65" t="n">
        <v>0.001999</v>
      </c>
      <c r="AJ63" s="65" t="n">
        <v>0.001841</v>
      </c>
      <c r="AK63" s="65" t="n">
        <v>0.001813</v>
      </c>
      <c r="AL63" s="65" t="n">
        <v>0.001956</v>
      </c>
      <c r="AM63" s="65" t="n">
        <v>0.001774</v>
      </c>
      <c r="AN63" s="65" t="n">
        <v>0.001764</v>
      </c>
      <c r="AO63" s="65" t="n">
        <v>0.001798</v>
      </c>
      <c r="AP63" s="65" t="n">
        <v>0.001969</v>
      </c>
      <c r="AQ63" s="65" t="n">
        <v>0.001824</v>
      </c>
      <c r="AR63" s="65" t="n">
        <v>0.002052</v>
      </c>
      <c r="AS63" s="65" t="n">
        <v>0.001896</v>
      </c>
      <c r="AT63" s="65" t="n">
        <v>0.001793</v>
      </c>
      <c r="AU63" s="65" t="n">
        <v>0.001906</v>
      </c>
      <c r="AV63" s="65" t="n">
        <v>0.00196</v>
      </c>
      <c r="AW63" s="65" t="n">
        <v>0.002039</v>
      </c>
      <c r="AX63" s="65" t="n">
        <v>0.002147</v>
      </c>
      <c r="AY63" s="65" t="n">
        <v>0.002172</v>
      </c>
      <c r="AZ63" s="65" t="n">
        <v>0.002172</v>
      </c>
      <c r="BA63" s="65" t="n">
        <v>0.001967</v>
      </c>
      <c r="BB63" s="65" t="n">
        <v>0.001958</v>
      </c>
      <c r="BC63" s="65" t="n">
        <v>0.002007</v>
      </c>
      <c r="BD63" s="65" t="n">
        <v>0.001913</v>
      </c>
      <c r="BE63" s="65" t="n">
        <v>0.001773</v>
      </c>
      <c r="BF63" s="65" t="n">
        <v>0.001261</v>
      </c>
      <c r="BG63" s="65" t="n">
        <v>0.001293</v>
      </c>
      <c r="BH63" s="65" t="n">
        <v>0.001257</v>
      </c>
      <c r="BI63" s="65" t="n">
        <v>0.001441</v>
      </c>
      <c r="BJ63" s="65" t="n">
        <v>0.001344</v>
      </c>
      <c r="BK63" s="65" t="n">
        <v>0.001217</v>
      </c>
      <c r="BL63" s="65" t="n">
        <v>0.001208</v>
      </c>
    </row>
    <row r="64">
      <c r="A64" s="66" t="inlineStr">
        <is>
          <t>NXST</t>
        </is>
      </c>
      <c r="B64" s="66" t="inlineStr">
        <is>
          <t>Nexstar Media Group Inc</t>
        </is>
      </c>
      <c r="C64" s="66" t="inlineStr">
        <is>
          <t>커뮤니케이션</t>
        </is>
      </c>
      <c r="D64" s="67" t="n"/>
      <c r="E64" s="67" t="n"/>
      <c r="F64" s="67" t="n"/>
      <c r="G64" s="67" t="n"/>
      <c r="H64" s="67" t="n"/>
      <c r="I64" s="67" t="n"/>
      <c r="J64" s="67" t="n"/>
      <c r="K64" s="67" t="n"/>
      <c r="L64" s="67" t="n"/>
      <c r="M64" s="67" t="n"/>
      <c r="N64" s="67" t="n"/>
      <c r="O64" s="67" t="n"/>
      <c r="P64" s="67" t="n"/>
      <c r="Q64" s="67" t="n"/>
      <c r="R64" s="67" t="n"/>
      <c r="S64" s="67" t="n"/>
      <c r="T64" s="67" t="n"/>
      <c r="U64" s="67" t="n"/>
      <c r="V64" s="67" t="n"/>
      <c r="W64" s="67" t="n"/>
      <c r="X64" s="67" t="n"/>
      <c r="Y64" s="67" t="n"/>
      <c r="Z64" s="67" t="n"/>
      <c r="AA64" s="67" t="n"/>
      <c r="AB64" s="67" t="n"/>
      <c r="AC64" s="67" t="n"/>
      <c r="AD64" s="67" t="n"/>
      <c r="AE64" s="67" t="n"/>
      <c r="AF64" s="67" t="n"/>
      <c r="AG64" s="67" t="n"/>
      <c r="AH64" s="68" t="n">
        <v>0.002239</v>
      </c>
      <c r="AI64" s="68" t="n">
        <v>0.002195</v>
      </c>
      <c r="AJ64" s="68" t="n">
        <v>0.00223</v>
      </c>
      <c r="AK64" s="68" t="n">
        <v>0.002254</v>
      </c>
      <c r="AL64" s="68" t="n">
        <v>0.002365</v>
      </c>
      <c r="AM64" s="68" t="n">
        <v>0.002143</v>
      </c>
      <c r="AN64" s="68" t="n">
        <v>0.002008</v>
      </c>
      <c r="AO64" s="68" t="n">
        <v>0.002138</v>
      </c>
      <c r="AP64" s="68" t="n">
        <v>0.001987</v>
      </c>
      <c r="AQ64" s="68" t="n">
        <v>0.00186</v>
      </c>
      <c r="AR64" s="68" t="n">
        <v>0.001774</v>
      </c>
      <c r="AS64" s="68" t="n">
        <v>0.001918</v>
      </c>
      <c r="AT64" s="68" t="n">
        <v>0.002042</v>
      </c>
      <c r="AU64" s="68" t="n">
        <v>0.001851</v>
      </c>
      <c r="AV64" s="68" t="n">
        <v>0.002083</v>
      </c>
      <c r="AW64" s="68" t="n">
        <v>0.00201</v>
      </c>
      <c r="AX64" s="68" t="n">
        <v>0.002183</v>
      </c>
      <c r="AY64" s="68" t="n">
        <v>0.00227</v>
      </c>
      <c r="AZ64" s="68" t="n">
        <v>0.00227</v>
      </c>
      <c r="BA64" s="68" t="n">
        <v>0.002301</v>
      </c>
      <c r="BB64" s="68" t="n">
        <v>0.0022</v>
      </c>
      <c r="BC64" s="68" t="n">
        <v>0.002385</v>
      </c>
      <c r="BD64" s="68" t="n">
        <v>0.002301</v>
      </c>
      <c r="BE64" s="68" t="n">
        <v>0.002572</v>
      </c>
      <c r="BF64" s="68" t="n">
        <v>0.001364</v>
      </c>
      <c r="BG64" s="68" t="n">
        <v>0.001479</v>
      </c>
      <c r="BH64" s="68" t="n">
        <v>0.001338</v>
      </c>
      <c r="BI64" s="68" t="n">
        <v>0.001382</v>
      </c>
      <c r="BJ64" s="68" t="n">
        <v>0.001397</v>
      </c>
      <c r="BK64" s="68" t="n">
        <v>0.001253</v>
      </c>
      <c r="BL64" s="68" t="n">
        <v>0.001181</v>
      </c>
    </row>
    <row r="65">
      <c r="A65" s="4" t="inlineStr">
        <is>
          <t>MC</t>
        </is>
      </c>
      <c r="B65" s="4" t="inlineStr">
        <is>
          <t>Moelis Class A</t>
        </is>
      </c>
      <c r="C65" s="4" t="inlineStr">
        <is>
          <t>금융</t>
        </is>
      </c>
      <c r="AT65" s="65" t="n">
        <v>0.001611</v>
      </c>
      <c r="AU65" s="65" t="n">
        <v>0.001605</v>
      </c>
      <c r="AV65" s="65" t="n">
        <v>0.00169</v>
      </c>
      <c r="AW65" s="65" t="n">
        <v>0.001896</v>
      </c>
      <c r="AX65" s="65" t="n">
        <v>0.00214</v>
      </c>
      <c r="AY65" s="65" t="n">
        <v>0.002092</v>
      </c>
      <c r="AZ65" s="65" t="n">
        <v>0.002129</v>
      </c>
      <c r="BA65" s="65" t="n">
        <v>0.001936</v>
      </c>
      <c r="BB65" s="65" t="n">
        <v>0.001913</v>
      </c>
      <c r="BC65" s="65" t="n">
        <v>0.002094</v>
      </c>
      <c r="BD65" s="65" t="n">
        <v>0.002018</v>
      </c>
      <c r="BE65" s="65" t="n">
        <v>0.001581</v>
      </c>
      <c r="BF65" s="65" t="n">
        <v>0.001117</v>
      </c>
      <c r="BG65" s="65" t="n">
        <v>0.001227</v>
      </c>
      <c r="BH65" s="65" t="n">
        <v>0.001304</v>
      </c>
      <c r="BI65" s="65" t="n">
        <v>0.001313</v>
      </c>
      <c r="BJ65" s="65" t="n">
        <v>0.001292</v>
      </c>
      <c r="BK65" s="65" t="n">
        <v>0.001217</v>
      </c>
      <c r="BL65" s="65" t="n">
        <v>0.001085</v>
      </c>
    </row>
    <row r="66">
      <c r="A66" s="66" t="inlineStr">
        <is>
          <t>FHI</t>
        </is>
      </c>
      <c r="B66" s="66" t="inlineStr">
        <is>
          <t>Federated Hermes Inc Class B</t>
        </is>
      </c>
      <c r="C66" s="66" t="inlineStr">
        <is>
          <t>금융</t>
        </is>
      </c>
      <c r="D66" s="68" t="n">
        <v>0.001053</v>
      </c>
      <c r="E66" s="68" t="n">
        <v>0.001039</v>
      </c>
      <c r="F66" s="68" t="n">
        <v>0.001073</v>
      </c>
      <c r="G66" s="68" t="n">
        <v>0.001186</v>
      </c>
      <c r="H66" s="68" t="n">
        <v>0.001079</v>
      </c>
      <c r="I66" s="68" t="n">
        <v>0.001085</v>
      </c>
      <c r="J66" s="68" t="n">
        <v>0.001064</v>
      </c>
      <c r="K66" s="68" t="n">
        <v>0.0009320000000000001</v>
      </c>
      <c r="L66" s="68" t="n">
        <v>0.001069</v>
      </c>
      <c r="M66" s="68" t="n">
        <v>0.001088</v>
      </c>
      <c r="N66" s="68" t="n">
        <v>0.001128</v>
      </c>
      <c r="O66" s="68" t="n">
        <v>0.001161</v>
      </c>
      <c r="P66" s="68" t="n">
        <v>0.001183</v>
      </c>
      <c r="Q66" s="68" t="n">
        <v>0.001118</v>
      </c>
      <c r="R66" s="68" t="n">
        <v>0.001146</v>
      </c>
      <c r="S66" s="68" t="n">
        <v>0.001078</v>
      </c>
      <c r="T66" s="68" t="n">
        <v>0.001146</v>
      </c>
      <c r="U66" s="68" t="n">
        <v>0.001186</v>
      </c>
      <c r="V66" s="67" t="n"/>
      <c r="W66" s="67" t="n"/>
      <c r="X66" s="67" t="n"/>
      <c r="Y66" s="67" t="n"/>
      <c r="Z66" s="67" t="n"/>
      <c r="AA66" s="67" t="n"/>
      <c r="AB66" s="67" t="n"/>
      <c r="AC66" s="67" t="n"/>
      <c r="AD66" s="67" t="n"/>
      <c r="AE66" s="67" t="n"/>
      <c r="AF66" s="67" t="n"/>
      <c r="AG66" s="67" t="n"/>
      <c r="AH66" s="67" t="n"/>
      <c r="AI66" s="67" t="n"/>
      <c r="AJ66" s="67" t="n"/>
      <c r="AK66" s="67" t="n"/>
      <c r="AL66" s="67" t="n"/>
      <c r="AM66" s="67" t="n"/>
      <c r="AN66" s="67" t="n"/>
      <c r="AO66" s="67" t="n"/>
      <c r="AP66" s="67" t="n"/>
      <c r="AQ66" s="67" t="n"/>
      <c r="AR66" s="67" t="n"/>
      <c r="AS66" s="67" t="n"/>
      <c r="AT66" s="68" t="n">
        <v>0.001241</v>
      </c>
      <c r="AU66" s="68" t="n">
        <v>0.001342</v>
      </c>
      <c r="AV66" s="68" t="n">
        <v>0.001379</v>
      </c>
      <c r="AW66" s="68" t="n">
        <v>0.001372</v>
      </c>
      <c r="AX66" s="68" t="n">
        <v>0.00154</v>
      </c>
      <c r="AY66" s="68" t="n">
        <v>0.001568</v>
      </c>
      <c r="AZ66" s="68" t="n">
        <v>0.001545</v>
      </c>
      <c r="BA66" s="68" t="n">
        <v>0.001478</v>
      </c>
      <c r="BB66" s="68" t="n">
        <v>0.00149</v>
      </c>
      <c r="BC66" s="68" t="n">
        <v>0.001584</v>
      </c>
      <c r="BD66" s="68" t="n">
        <v>0.001497</v>
      </c>
      <c r="BE66" s="68" t="n">
        <v>0.001485</v>
      </c>
      <c r="BF66" s="68" t="n">
        <v>0.001109</v>
      </c>
      <c r="BG66" s="68" t="n">
        <v>0.001027</v>
      </c>
      <c r="BH66" s="68" t="n">
        <v>0.001051</v>
      </c>
      <c r="BI66" s="68" t="n">
        <v>0.001066</v>
      </c>
      <c r="BJ66" s="68" t="n">
        <v>0.001169</v>
      </c>
      <c r="BK66" s="68" t="n">
        <v>0.001105</v>
      </c>
      <c r="BL66" s="68" t="n">
        <v>0.001028</v>
      </c>
    </row>
    <row r="67">
      <c r="A67" s="4" t="inlineStr">
        <is>
          <t>RHI</t>
        </is>
      </c>
      <c r="B67" s="4" t="inlineStr">
        <is>
          <t>Robert Half Inc</t>
        </is>
      </c>
      <c r="C67" s="4" t="inlineStr">
        <is>
          <t>산업재</t>
        </is>
      </c>
      <c r="V67" s="65" t="n">
        <v>0.002724</v>
      </c>
      <c r="W67" s="65" t="n">
        <v>0.002496</v>
      </c>
      <c r="X67" s="65" t="n">
        <v>0.002321</v>
      </c>
      <c r="Y67" s="65" t="n">
        <v>0.002625</v>
      </c>
      <c r="Z67" s="65" t="n">
        <v>0.002488</v>
      </c>
      <c r="AA67" s="65" t="n">
        <v>0.002524</v>
      </c>
      <c r="AB67" s="65" t="n">
        <v>0.002637</v>
      </c>
      <c r="AC67" s="65" t="n">
        <v>0.002809</v>
      </c>
      <c r="AD67" s="65" t="n">
        <v>0.002901</v>
      </c>
      <c r="AE67" s="65" t="n">
        <v>0.002845</v>
      </c>
      <c r="AF67" s="65" t="n">
        <v>0.00258</v>
      </c>
      <c r="AG67" s="65" t="n">
        <v>0.002568</v>
      </c>
      <c r="AH67" s="65" t="n">
        <v>0.003385</v>
      </c>
      <c r="AI67" s="65" t="n">
        <v>0.003114</v>
      </c>
      <c r="AJ67" s="65" t="n">
        <v>0.002839</v>
      </c>
      <c r="AK67" s="65" t="n">
        <v>0.002806</v>
      </c>
      <c r="AL67" s="65" t="n">
        <v>0.002655</v>
      </c>
      <c r="AM67" s="65" t="n">
        <v>0.002541</v>
      </c>
      <c r="AN67" s="65" t="n">
        <v>0.002713</v>
      </c>
      <c r="AO67" s="65" t="n">
        <v>0.002742</v>
      </c>
      <c r="AP67" s="65" t="n">
        <v>0.002883</v>
      </c>
      <c r="AQ67" s="65" t="n">
        <v>0.002799</v>
      </c>
      <c r="AR67" s="65" t="n">
        <v>0.002532</v>
      </c>
      <c r="AS67" s="65" t="n">
        <v>0.00226</v>
      </c>
      <c r="AT67" s="65" t="n">
        <v>0.002163</v>
      </c>
      <c r="AU67" s="65" t="n">
        <v>0.001909</v>
      </c>
      <c r="AV67" s="65" t="n">
        <v>0.00195</v>
      </c>
      <c r="AW67" s="65" t="n">
        <v>0.001691</v>
      </c>
      <c r="AX67" s="65" t="n">
        <v>0.001524</v>
      </c>
      <c r="AY67" s="65" t="n">
        <v>0.001467</v>
      </c>
      <c r="AZ67" s="65" t="n">
        <v>0.001367</v>
      </c>
      <c r="BA67" s="65" t="n">
        <v>0.001078</v>
      </c>
      <c r="BB67" s="65" t="n">
        <v>0.001087</v>
      </c>
      <c r="BC67" s="65" t="n">
        <v>0.001111</v>
      </c>
      <c r="BD67" s="65" t="n">
        <v>0.001309</v>
      </c>
      <c r="BE67" s="65" t="n">
        <v>0.0008719999999999999</v>
      </c>
      <c r="BF67" s="65" t="n">
        <v>0.00067</v>
      </c>
      <c r="BG67" s="65" t="n">
        <v>0.000687</v>
      </c>
      <c r="BH67" s="65" t="n">
        <v>0.000786</v>
      </c>
      <c r="BI67" s="65" t="n">
        <v>0.0008799999999999999</v>
      </c>
      <c r="BJ67" s="65" t="n">
        <v>0.0009859999999999999</v>
      </c>
      <c r="BK67" s="65" t="n">
        <v>0.001073</v>
      </c>
      <c r="BL67" s="65" t="n">
        <v>0.0009779999999999999</v>
      </c>
    </row>
    <row r="68">
      <c r="A68" s="66" t="inlineStr">
        <is>
          <t>KFY</t>
        </is>
      </c>
      <c r="B68" s="66" t="inlineStr">
        <is>
          <t>Korn Ferry</t>
        </is>
      </c>
      <c r="C68" s="66" t="inlineStr">
        <is>
          <t>산업재</t>
        </is>
      </c>
      <c r="D68" s="67" t="n"/>
      <c r="E68" s="67" t="n"/>
      <c r="F68" s="67" t="n"/>
      <c r="G68" s="67" t="n"/>
      <c r="H68" s="67" t="n"/>
      <c r="I68" s="67" t="n"/>
      <c r="J68" s="67" t="n"/>
      <c r="K68" s="67" t="n"/>
      <c r="L68" s="67" t="n"/>
      <c r="M68" s="67" t="n"/>
      <c r="N68" s="67" t="n"/>
      <c r="O68" s="67" t="n"/>
      <c r="P68" s="67" t="n"/>
      <c r="Q68" s="67" t="n"/>
      <c r="R68" s="67" t="n"/>
      <c r="S68" s="67" t="n"/>
      <c r="T68" s="67" t="n"/>
      <c r="U68" s="67" t="n"/>
      <c r="V68" s="67" t="n"/>
      <c r="W68" s="67" t="n"/>
      <c r="X68" s="67" t="n"/>
      <c r="Y68" s="67" t="n"/>
      <c r="Z68" s="67" t="n"/>
      <c r="AA68" s="67" t="n"/>
      <c r="AB68" s="67" t="n"/>
      <c r="AC68" s="67" t="n"/>
      <c r="AD68" s="67" t="n"/>
      <c r="AE68" s="67" t="n"/>
      <c r="AF68" s="67" t="n"/>
      <c r="AG68" s="67" t="n"/>
      <c r="AH68" s="67" t="n"/>
      <c r="AI68" s="67" t="n"/>
      <c r="AJ68" s="67" t="n"/>
      <c r="AK68" s="67" t="n"/>
      <c r="AL68" s="67" t="n"/>
      <c r="AM68" s="67" t="n"/>
      <c r="AN68" s="67" t="n"/>
      <c r="AO68" s="67" t="n"/>
      <c r="AP68" s="67" t="n"/>
      <c r="AQ68" s="67" t="n"/>
      <c r="AR68" s="67" t="n"/>
      <c r="AS68" s="67" t="n"/>
      <c r="AT68" s="67" t="n"/>
      <c r="AU68" s="67" t="n"/>
      <c r="AV68" s="67" t="n"/>
      <c r="AW68" s="67" t="n"/>
      <c r="AX68" s="67" t="n"/>
      <c r="AY68" s="67" t="n"/>
      <c r="AZ68" s="67" t="n"/>
      <c r="BA68" s="67" t="n"/>
      <c r="BB68" s="67" t="n"/>
      <c r="BC68" s="67" t="n"/>
      <c r="BD68" s="67" t="n"/>
      <c r="BE68" s="67" t="n"/>
      <c r="BF68" s="68" t="n">
        <v>0.0008690000000000001</v>
      </c>
      <c r="BG68" s="68" t="n">
        <v>0.000887</v>
      </c>
      <c r="BH68" s="68" t="n">
        <v>0.00096</v>
      </c>
      <c r="BI68" s="68" t="n">
        <v>0.0009320000000000001</v>
      </c>
      <c r="BJ68" s="68" t="n">
        <v>0.001087</v>
      </c>
      <c r="BK68" s="68" t="n">
        <v>0.001074</v>
      </c>
      <c r="BL68" s="68" t="n">
        <v>0.000955</v>
      </c>
    </row>
    <row r="69">
      <c r="A69" s="4" t="inlineStr">
        <is>
          <t>CVBF</t>
        </is>
      </c>
      <c r="B69" s="4" t="inlineStr">
        <is>
          <t>Cvb Financial Corp</t>
        </is>
      </c>
      <c r="C69" s="4" t="inlineStr">
        <is>
          <t>금융</t>
        </is>
      </c>
      <c r="D69" s="65" t="n">
        <v>0.000902</v>
      </c>
      <c r="E69" s="65" t="n">
        <v>0.000854</v>
      </c>
      <c r="F69" s="65" t="n">
        <v>0.0008319999999999999</v>
      </c>
      <c r="G69" s="65" t="n">
        <v>0.000886</v>
      </c>
      <c r="H69" s="65" t="n">
        <v>0.0009379999999999999</v>
      </c>
      <c r="I69" s="65" t="n">
        <v>0.001023</v>
      </c>
      <c r="J69" s="65" t="n">
        <v>0.000958</v>
      </c>
      <c r="K69" s="65" t="n">
        <v>0.0009909999999999999</v>
      </c>
      <c r="L69" s="65" t="n">
        <v>0.001026</v>
      </c>
      <c r="M69" s="65" t="n">
        <v>0.001189</v>
      </c>
      <c r="N69" s="65" t="n">
        <v>0.001235</v>
      </c>
      <c r="O69" s="65" t="n">
        <v>0.001249</v>
      </c>
      <c r="P69" s="65" t="n">
        <v>0.001308</v>
      </c>
      <c r="Q69" s="65" t="n">
        <v>0.001339</v>
      </c>
      <c r="R69" s="65" t="n">
        <v>0.001251</v>
      </c>
      <c r="S69" s="65" t="n">
        <v>0.001185</v>
      </c>
      <c r="T69" s="65" t="n">
        <v>0.001095</v>
      </c>
      <c r="U69" s="65" t="n">
        <v>0.001118</v>
      </c>
      <c r="V69" s="65" t="n">
        <v>0.000683</v>
      </c>
      <c r="W69" s="65" t="n">
        <v>0.000621</v>
      </c>
      <c r="X69" s="65" t="n">
        <v>0.00052</v>
      </c>
      <c r="Y69" s="65" t="n">
        <v>0.0005639999999999999</v>
      </c>
      <c r="Z69" s="65" t="n">
        <v>0.000775</v>
      </c>
      <c r="AA69" s="65" t="n">
        <v>0.000728</v>
      </c>
      <c r="AB69" s="65" t="n">
        <v>0.000723</v>
      </c>
      <c r="AC69" s="65" t="n">
        <v>0.000714</v>
      </c>
      <c r="AD69" s="65" t="n">
        <v>0.0007679999999999999</v>
      </c>
      <c r="AE69" s="65" t="n">
        <v>0.0008060000000000001</v>
      </c>
      <c r="AF69" s="65" t="n">
        <v>0.000673</v>
      </c>
      <c r="AG69" s="65" t="n">
        <v>0.00067</v>
      </c>
      <c r="AH69" s="65" t="n">
        <v>0.000957</v>
      </c>
      <c r="AI69" s="65" t="n">
        <v>0.000919</v>
      </c>
      <c r="AJ69" s="65" t="n">
        <v>0.000916</v>
      </c>
      <c r="AK69" s="65" t="n">
        <v>0.000965</v>
      </c>
      <c r="AL69" s="65" t="n">
        <v>0.001004</v>
      </c>
      <c r="AM69" s="65" t="n">
        <v>0.0009479999999999999</v>
      </c>
      <c r="AN69" s="65" t="n">
        <v>0.00092</v>
      </c>
      <c r="AO69" s="65" t="n">
        <v>0.001006</v>
      </c>
      <c r="AP69" s="65" t="n">
        <v>0.00116</v>
      </c>
      <c r="AQ69" s="65" t="n">
        <v>0.001091</v>
      </c>
      <c r="AR69" s="65" t="n">
        <v>0.001047</v>
      </c>
      <c r="AS69" s="65" t="n">
        <v>0.000993</v>
      </c>
      <c r="AT69" s="65" t="n">
        <v>0.000947</v>
      </c>
      <c r="AU69" s="65" t="n">
        <v>0.001034</v>
      </c>
      <c r="AV69" s="65" t="n">
        <v>0.00103</v>
      </c>
      <c r="AW69" s="65" t="n">
        <v>0.001052</v>
      </c>
      <c r="AX69" s="65" t="n">
        <v>0.000998</v>
      </c>
      <c r="AY69" s="65" t="n">
        <v>0.001019</v>
      </c>
      <c r="AZ69" s="65" t="n">
        <v>0.0009859999999999999</v>
      </c>
      <c r="BA69" s="65" t="n">
        <v>0.0009829999999999999</v>
      </c>
      <c r="BB69" s="65" t="n">
        <v>0.001025</v>
      </c>
      <c r="BC69" s="65" t="n">
        <v>0.000985</v>
      </c>
      <c r="BD69" s="65" t="n">
        <v>0.000965</v>
      </c>
      <c r="BE69" s="65" t="n">
        <v>0.000888</v>
      </c>
      <c r="BF69" s="65" t="n">
        <v>0.000656</v>
      </c>
      <c r="BG69" s="65" t="n">
        <v>0.0006669999999999999</v>
      </c>
      <c r="BH69" s="65" t="n">
        <v>0.000654</v>
      </c>
      <c r="BI69" s="65" t="n">
        <v>0.00103</v>
      </c>
      <c r="BJ69" s="65" t="n">
        <v>0.000968</v>
      </c>
      <c r="BK69" s="65" t="n">
        <v>0.000896</v>
      </c>
      <c r="BL69" s="65" t="n">
        <v>0.000946</v>
      </c>
    </row>
    <row r="70">
      <c r="A70" s="66" t="inlineStr">
        <is>
          <t>PAG</t>
        </is>
      </c>
      <c r="B70" s="66" t="inlineStr">
        <is>
          <t>Penske Automotive Group Voting Inc</t>
        </is>
      </c>
      <c r="C70" s="66" t="inlineStr">
        <is>
          <t>경기소비재</t>
        </is>
      </c>
      <c r="D70" s="67" t="n"/>
      <c r="E70" s="67" t="n"/>
      <c r="F70" s="67" t="n"/>
      <c r="G70" s="67" t="n"/>
      <c r="H70" s="67" t="n"/>
      <c r="I70" s="67" t="n"/>
      <c r="J70" s="67" t="n"/>
      <c r="K70" s="67" t="n"/>
      <c r="L70" s="67" t="n"/>
      <c r="M70" s="67" t="n"/>
      <c r="N70" s="67" t="n"/>
      <c r="O70" s="67" t="n"/>
      <c r="P70" s="67" t="n"/>
      <c r="Q70" s="67" t="n"/>
      <c r="R70" s="67" t="n"/>
      <c r="S70" s="67" t="n"/>
      <c r="T70" s="67" t="n"/>
      <c r="U70" s="67" t="n"/>
      <c r="V70" s="67" t="n"/>
      <c r="W70" s="67" t="n"/>
      <c r="X70" s="67" t="n"/>
      <c r="Y70" s="67" t="n"/>
      <c r="Z70" s="67" t="n"/>
      <c r="AA70" s="67" t="n"/>
      <c r="AB70" s="67" t="n"/>
      <c r="AC70" s="67" t="n"/>
      <c r="AD70" s="67" t="n"/>
      <c r="AE70" s="67" t="n"/>
      <c r="AF70" s="67" t="n"/>
      <c r="AG70" s="67" t="n"/>
      <c r="AH70" s="67" t="n"/>
      <c r="AI70" s="67" t="n"/>
      <c r="AJ70" s="67" t="n"/>
      <c r="AK70" s="67" t="n"/>
      <c r="AL70" s="67" t="n"/>
      <c r="AM70" s="67" t="n"/>
      <c r="AN70" s="67" t="n"/>
      <c r="AO70" s="67" t="n"/>
      <c r="AP70" s="67" t="n"/>
      <c r="AQ70" s="67" t="n"/>
      <c r="AR70" s="67" t="n"/>
      <c r="AS70" s="67" t="n"/>
      <c r="AT70" s="67" t="n"/>
      <c r="AU70" s="67" t="n"/>
      <c r="AV70" s="67" t="n"/>
      <c r="AW70" s="67" t="n"/>
      <c r="AX70" s="67" t="n"/>
      <c r="AY70" s="67" t="n"/>
      <c r="AZ70" s="67" t="n"/>
      <c r="BA70" s="67" t="n"/>
      <c r="BB70" s="67" t="n"/>
      <c r="BC70" s="67" t="n"/>
      <c r="BD70" s="67" t="n"/>
      <c r="BE70" s="67" t="n"/>
      <c r="BF70" s="68" t="n">
        <v>0.000728</v>
      </c>
      <c r="BG70" s="68" t="n">
        <v>0.0008050000000000001</v>
      </c>
      <c r="BH70" s="68" t="n">
        <v>0.000799</v>
      </c>
      <c r="BI70" s="68" t="n">
        <v>0.000867</v>
      </c>
      <c r="BJ70" s="68" t="n">
        <v>0.001013</v>
      </c>
      <c r="BK70" s="68" t="n">
        <v>0.00098</v>
      </c>
      <c r="BL70" s="68" t="n">
        <v>0.0009239999999999999</v>
      </c>
    </row>
    <row r="71">
      <c r="A71" s="4" t="inlineStr">
        <is>
          <t>CWEN</t>
        </is>
      </c>
      <c r="B71" s="4" t="inlineStr">
        <is>
          <t>Clearway Energy Inc Class C</t>
        </is>
      </c>
      <c r="C71" s="4" t="inlineStr">
        <is>
          <t>유틸리티</t>
        </is>
      </c>
      <c r="BG71" s="65" t="n">
        <v>0.000357</v>
      </c>
      <c r="BH71" s="65" t="n">
        <v>0.000354</v>
      </c>
      <c r="BI71" s="65" t="n">
        <v>0.00108</v>
      </c>
      <c r="BJ71" s="65" t="n">
        <v>0.0009829999999999999</v>
      </c>
      <c r="BK71" s="65" t="n">
        <v>0.0009339999999999999</v>
      </c>
      <c r="BL71" s="65" t="n">
        <v>0.0009080000000000001</v>
      </c>
    </row>
    <row r="72">
      <c r="A72" s="66" t="inlineStr">
        <is>
          <t>APAM</t>
        </is>
      </c>
      <c r="B72" s="66" t="inlineStr">
        <is>
          <t>Artisan Partners Asset Management</t>
        </is>
      </c>
      <c r="C72" s="66" t="inlineStr">
        <is>
          <t>금융</t>
        </is>
      </c>
      <c r="D72" s="67" t="n"/>
      <c r="E72" s="67" t="n"/>
      <c r="F72" s="67" t="n"/>
      <c r="G72" s="67" t="n"/>
      <c r="H72" s="67" t="n"/>
      <c r="I72" s="67" t="n"/>
      <c r="J72" s="67" t="n"/>
      <c r="K72" s="67" t="n"/>
      <c r="L72" s="67" t="n"/>
      <c r="M72" s="67" t="n"/>
      <c r="N72" s="67" t="n"/>
      <c r="O72" s="67" t="n"/>
      <c r="P72" s="67" t="n"/>
      <c r="Q72" s="67" t="n"/>
      <c r="R72" s="67" t="n"/>
      <c r="S72" s="67" t="n"/>
      <c r="T72" s="67" t="n"/>
      <c r="U72" s="67" t="n"/>
      <c r="V72" s="68" t="n">
        <v>0.000678</v>
      </c>
      <c r="W72" s="68" t="n">
        <v>0.000741</v>
      </c>
      <c r="X72" s="68" t="n">
        <v>0.0007159999999999999</v>
      </c>
      <c r="Y72" s="68" t="n">
        <v>0.0008630000000000001</v>
      </c>
      <c r="Z72" s="68" t="n">
        <v>0.0008799999999999999</v>
      </c>
      <c r="AA72" s="68" t="n">
        <v>0.0008269999999999999</v>
      </c>
      <c r="AB72" s="68" t="n">
        <v>0.000854</v>
      </c>
      <c r="AC72" s="68" t="n">
        <v>0.000788</v>
      </c>
      <c r="AD72" s="68" t="n">
        <v>0.000845</v>
      </c>
      <c r="AE72" s="68" t="n">
        <v>0.000916</v>
      </c>
      <c r="AF72" s="68" t="n">
        <v>0.000867</v>
      </c>
      <c r="AG72" s="68" t="n">
        <v>0.000878</v>
      </c>
      <c r="AH72" s="68" t="n">
        <v>0.001269</v>
      </c>
      <c r="AI72" s="68" t="n">
        <v>0.00119</v>
      </c>
      <c r="AJ72" s="68" t="n">
        <v>0.001259</v>
      </c>
      <c r="AK72" s="68" t="n">
        <v>0.001189</v>
      </c>
      <c r="AL72" s="68" t="n">
        <v>0.001203</v>
      </c>
      <c r="AM72" s="68" t="n">
        <v>0.001108</v>
      </c>
      <c r="AN72" s="68" t="n">
        <v>0.001178</v>
      </c>
      <c r="AO72" s="68" t="n">
        <v>0.001202</v>
      </c>
      <c r="AP72" s="68" t="n">
        <v>0.001272</v>
      </c>
      <c r="AQ72" s="68" t="n">
        <v>0.001168</v>
      </c>
      <c r="AR72" s="68" t="n">
        <v>0.001195</v>
      </c>
      <c r="AS72" s="68" t="n">
        <v>0.001105</v>
      </c>
      <c r="AT72" s="68" t="n">
        <v>0.00107</v>
      </c>
      <c r="AU72" s="68" t="n">
        <v>0.0011</v>
      </c>
      <c r="AV72" s="68" t="n">
        <v>0.001184</v>
      </c>
      <c r="AW72" s="68" t="n">
        <v>0.001281</v>
      </c>
      <c r="AX72" s="68" t="n">
        <v>0.001312</v>
      </c>
      <c r="AY72" s="68" t="n">
        <v>0.001292</v>
      </c>
      <c r="AZ72" s="68" t="n">
        <v>0.001231</v>
      </c>
      <c r="BA72" s="68" t="n">
        <v>0.001269</v>
      </c>
      <c r="BB72" s="68" t="n">
        <v>0.001175</v>
      </c>
      <c r="BC72" s="68" t="n">
        <v>0.001185</v>
      </c>
      <c r="BD72" s="68" t="n">
        <v>0.001191</v>
      </c>
      <c r="BE72" s="68" t="n">
        <v>0.001018</v>
      </c>
      <c r="BF72" s="68" t="n">
        <v>0.000681</v>
      </c>
      <c r="BG72" s="68" t="n">
        <v>0.000677</v>
      </c>
      <c r="BH72" s="68" t="n">
        <v>0.000672</v>
      </c>
      <c r="BI72" s="68" t="n">
        <v>0.0006419999999999999</v>
      </c>
      <c r="BJ72" s="68" t="n">
        <v>0.000755</v>
      </c>
      <c r="BK72" s="68" t="n">
        <v>0.000726</v>
      </c>
      <c r="BL72" s="68" t="n">
        <v>0.00066</v>
      </c>
    </row>
    <row r="73">
      <c r="A73" s="4" t="inlineStr">
        <is>
          <t>BANR</t>
        </is>
      </c>
      <c r="B73" s="4" t="inlineStr">
        <is>
          <t>Banner Corp</t>
        </is>
      </c>
      <c r="C73" s="4" t="inlineStr">
        <is>
          <t>금융</t>
        </is>
      </c>
      <c r="D73" s="65" t="n">
        <v>0.000665</v>
      </c>
      <c r="E73" s="65" t="n">
        <v>0.00067</v>
      </c>
      <c r="F73" s="65" t="n">
        <v>0.000678</v>
      </c>
      <c r="G73" s="65" t="n">
        <v>0.000678</v>
      </c>
      <c r="H73" s="65" t="n">
        <v>0.000718</v>
      </c>
      <c r="I73" s="65" t="n">
        <v>0.000726</v>
      </c>
      <c r="J73" s="65" t="n">
        <v>0.0006489999999999999</v>
      </c>
      <c r="K73" s="65" t="n">
        <v>0.000621</v>
      </c>
      <c r="L73" s="65" t="n">
        <v>0.0006460000000000001</v>
      </c>
      <c r="M73" s="65" t="n">
        <v>0.000681</v>
      </c>
      <c r="N73" s="65" t="n">
        <v>0.000725</v>
      </c>
      <c r="O73" s="65" t="n">
        <v>0.00073</v>
      </c>
      <c r="P73" s="65" t="n">
        <v>0.0007920000000000001</v>
      </c>
      <c r="Q73" s="65" t="n">
        <v>0.000904</v>
      </c>
      <c r="R73" s="65" t="n">
        <v>0.000798</v>
      </c>
      <c r="S73" s="65" t="n">
        <v>0.0007580000000000001</v>
      </c>
      <c r="T73" s="65" t="n">
        <v>0.0007620000000000001</v>
      </c>
      <c r="U73" s="65" t="n">
        <v>0.0007649999999999999</v>
      </c>
      <c r="V73" s="65" t="n">
        <v>0.00058</v>
      </c>
      <c r="W73" s="65" t="n">
        <v>0.0005369999999999999</v>
      </c>
      <c r="X73" s="65" t="n">
        <v>0.000489</v>
      </c>
      <c r="Y73" s="65" t="n">
        <v>0.000483</v>
      </c>
      <c r="Z73" s="65" t="n">
        <v>0.000505</v>
      </c>
      <c r="AA73" s="65" t="n">
        <v>0.000472</v>
      </c>
      <c r="AB73" s="65" t="n">
        <v>0.000485</v>
      </c>
      <c r="AC73" s="65" t="n">
        <v>0.0005020000000000001</v>
      </c>
      <c r="AD73" s="65" t="n">
        <v>0.000508</v>
      </c>
      <c r="AE73" s="65" t="n">
        <v>0.000557</v>
      </c>
      <c r="AF73" s="65" t="n">
        <v>0.000484</v>
      </c>
      <c r="AG73" s="65" t="n">
        <v>0.000447</v>
      </c>
      <c r="AH73" s="65" t="n">
        <v>0.00067</v>
      </c>
      <c r="AI73" s="65" t="n">
        <v>0.000638</v>
      </c>
      <c r="AJ73" s="65" t="n">
        <v>0.000671</v>
      </c>
      <c r="AK73" s="65" t="n">
        <v>0.000717</v>
      </c>
      <c r="AL73" s="65" t="n">
        <v>0.0008050000000000001</v>
      </c>
      <c r="AM73" s="65" t="n">
        <v>0.000797</v>
      </c>
      <c r="AN73" s="65" t="n">
        <v>0.000798</v>
      </c>
      <c r="AO73" s="65" t="n">
        <v>0.000861</v>
      </c>
      <c r="AP73" s="65" t="n">
        <v>0.000958</v>
      </c>
      <c r="AQ73" s="65" t="n">
        <v>0.000893</v>
      </c>
      <c r="AR73" s="65" t="n">
        <v>0.0009320000000000001</v>
      </c>
      <c r="AS73" s="65" t="n">
        <v>0.000888</v>
      </c>
      <c r="AT73" s="65" t="n">
        <v>0.00086</v>
      </c>
      <c r="AU73" s="65" t="n">
        <v>0.000896</v>
      </c>
      <c r="AV73" s="65" t="n">
        <v>0.0008899999999999999</v>
      </c>
      <c r="AW73" s="65" t="n">
        <v>0.00091</v>
      </c>
      <c r="AX73" s="65" t="n">
        <v>0.0008849999999999999</v>
      </c>
      <c r="AY73" s="65" t="n">
        <v>0.000907</v>
      </c>
      <c r="AZ73" s="65" t="n">
        <v>0.0009120000000000001</v>
      </c>
      <c r="BA73" s="65" t="n">
        <v>0.0008630000000000001</v>
      </c>
      <c r="BB73" s="65" t="n">
        <v>0.0008740000000000001</v>
      </c>
      <c r="BC73" s="65" t="n">
        <v>0.0008809999999999999</v>
      </c>
      <c r="BD73" s="65" t="n">
        <v>0.0008010000000000001</v>
      </c>
      <c r="BE73" s="65" t="n">
        <v>0.000719</v>
      </c>
      <c r="BF73" s="65" t="n">
        <v>0.00055</v>
      </c>
      <c r="BG73" s="65" t="n">
        <v>0.000574</v>
      </c>
      <c r="BH73" s="65" t="n">
        <v>0.000547</v>
      </c>
      <c r="BI73" s="65" t="n">
        <v>0.000613</v>
      </c>
      <c r="BJ73" s="65" t="n">
        <v>0.000605</v>
      </c>
      <c r="BK73" s="65" t="n">
        <v>0.000569</v>
      </c>
      <c r="BL73" s="65" t="n">
        <v>0.0005870000000000001</v>
      </c>
    </row>
    <row r="74">
      <c r="A74" s="66" t="inlineStr">
        <is>
          <t>OFG</t>
        </is>
      </c>
      <c r="B74" s="66" t="inlineStr">
        <is>
          <t>Ofg Bancorp</t>
        </is>
      </c>
      <c r="C74" s="66" t="inlineStr">
        <is>
          <t>금융</t>
        </is>
      </c>
      <c r="D74" s="67" t="n"/>
      <c r="E74" s="67" t="n"/>
      <c r="F74" s="67" t="n"/>
      <c r="G74" s="67" t="n"/>
      <c r="H74" s="67" t="n"/>
      <c r="I74" s="67" t="n"/>
      <c r="J74" s="67" t="n"/>
      <c r="K74" s="67" t="n"/>
      <c r="L74" s="67" t="n"/>
      <c r="M74" s="67" t="n"/>
      <c r="N74" s="67" t="n"/>
      <c r="O74" s="67" t="n"/>
      <c r="P74" s="67" t="n"/>
      <c r="Q74" s="67" t="n"/>
      <c r="R74" s="67" t="n"/>
      <c r="S74" s="67" t="n"/>
      <c r="T74" s="67" t="n"/>
      <c r="U74" s="67" t="n"/>
      <c r="V74" s="68" t="n">
        <v>0.00037</v>
      </c>
      <c r="W74" s="68" t="n">
        <v>0.000383</v>
      </c>
      <c r="X74" s="68" t="n">
        <v>0.0003790000000000001</v>
      </c>
      <c r="Y74" s="68" t="n">
        <v>0.000401</v>
      </c>
      <c r="Z74" s="68" t="n">
        <v>0.000495</v>
      </c>
      <c r="AA74" s="68" t="n">
        <v>0.000452</v>
      </c>
      <c r="AB74" s="68" t="n">
        <v>0.000473</v>
      </c>
      <c r="AC74" s="68" t="n">
        <v>0.000488</v>
      </c>
      <c r="AD74" s="68" t="n">
        <v>0.000525</v>
      </c>
      <c r="AE74" s="68" t="n">
        <v>0.000531</v>
      </c>
      <c r="AF74" s="68" t="n">
        <v>0.000525</v>
      </c>
      <c r="AG74" s="68" t="n">
        <v>0.000508</v>
      </c>
      <c r="AH74" s="68" t="n">
        <v>0.0007030000000000001</v>
      </c>
      <c r="AI74" s="68" t="n">
        <v>0.000723</v>
      </c>
      <c r="AJ74" s="68" t="n">
        <v>0.000729</v>
      </c>
      <c r="AK74" s="68" t="n">
        <v>0.0007480000000000001</v>
      </c>
      <c r="AL74" s="68" t="n">
        <v>0.000853</v>
      </c>
      <c r="AM74" s="68" t="n">
        <v>0.000844</v>
      </c>
      <c r="AN74" s="68" t="n">
        <v>0.0008210000000000001</v>
      </c>
      <c r="AO74" s="68" t="n">
        <v>0.000735</v>
      </c>
      <c r="AP74" s="68" t="n">
        <v>0.000797</v>
      </c>
      <c r="AQ74" s="68" t="n">
        <v>0.0007649999999999999</v>
      </c>
      <c r="AR74" s="68" t="n">
        <v>0.0007620000000000001</v>
      </c>
      <c r="AS74" s="68" t="n">
        <v>0.000739</v>
      </c>
      <c r="AT74" s="68" t="n">
        <v>0.000718</v>
      </c>
      <c r="AU74" s="68" t="n">
        <v>0.0007679999999999999</v>
      </c>
      <c r="AV74" s="68" t="n">
        <v>0.000791</v>
      </c>
      <c r="AW74" s="68" t="n">
        <v>0.000788</v>
      </c>
      <c r="AX74" s="68" t="n">
        <v>0.00079</v>
      </c>
      <c r="AY74" s="68" t="n">
        <v>0.000787</v>
      </c>
      <c r="AZ74" s="68" t="n">
        <v>0.0007779999999999999</v>
      </c>
      <c r="BA74" s="68" t="n">
        <v>0.0007109999999999999</v>
      </c>
      <c r="BB74" s="68" t="n">
        <v>0.000712</v>
      </c>
      <c r="BC74" s="68" t="n">
        <v>0.000742</v>
      </c>
      <c r="BD74" s="68" t="n">
        <v>0.000671</v>
      </c>
      <c r="BE74" s="68" t="n">
        <v>0.0006320000000000001</v>
      </c>
      <c r="BF74" s="68" t="n">
        <v>0.0004639999999999999</v>
      </c>
      <c r="BG74" s="68" t="n">
        <v>0.0005099999999999999</v>
      </c>
      <c r="BH74" s="68" t="n">
        <v>0.000494</v>
      </c>
      <c r="BI74" s="68" t="n">
        <v>0.0005639999999999999</v>
      </c>
      <c r="BJ74" s="68" t="n">
        <v>0.000566</v>
      </c>
      <c r="BK74" s="68" t="n">
        <v>0.000539</v>
      </c>
      <c r="BL74" s="68" t="n">
        <v>0.000553</v>
      </c>
    </row>
    <row r="75">
      <c r="A75" s="4" t="inlineStr">
        <is>
          <t>CNS</t>
        </is>
      </c>
      <c r="B75" s="4" t="inlineStr">
        <is>
          <t>Cohen &amp; Steers Inc</t>
        </is>
      </c>
      <c r="C75" s="4" t="inlineStr">
        <is>
          <t>금융</t>
        </is>
      </c>
      <c r="D75" s="65" t="n">
        <v>0.000686</v>
      </c>
      <c r="E75" s="65" t="n">
        <v>0.000749</v>
      </c>
      <c r="F75" s="65" t="n">
        <v>0.000723</v>
      </c>
      <c r="G75" s="65" t="n">
        <v>0.000751</v>
      </c>
      <c r="H75" s="65" t="n">
        <v>0.0007009999999999999</v>
      </c>
      <c r="I75" s="65" t="n">
        <v>0.0006940000000000001</v>
      </c>
      <c r="J75" s="65" t="n">
        <v>0.0006980000000000001</v>
      </c>
      <c r="K75" s="65" t="n">
        <v>0.0006579999999999999</v>
      </c>
      <c r="L75" s="65" t="n">
        <v>0.000621</v>
      </c>
      <c r="M75" s="65" t="n">
        <v>0.0005639999999999999</v>
      </c>
      <c r="N75" s="65" t="n">
        <v>0.000633</v>
      </c>
      <c r="O75" s="65" t="n">
        <v>0.00063</v>
      </c>
      <c r="P75" s="65" t="n">
        <v>0.000616</v>
      </c>
      <c r="Q75" s="65" t="n">
        <v>0.0005340000000000001</v>
      </c>
      <c r="R75" s="65" t="n">
        <v>0.000552</v>
      </c>
      <c r="S75" s="65" t="n">
        <v>0.000562</v>
      </c>
      <c r="T75" s="65" t="n">
        <v>0.000629</v>
      </c>
      <c r="U75" s="65" t="n">
        <v>0.0006400000000000001</v>
      </c>
      <c r="V75" s="65" t="n">
        <v>0.000496</v>
      </c>
      <c r="W75" s="65" t="n">
        <v>0.000469</v>
      </c>
      <c r="X75" s="65" t="n">
        <v>0.000447</v>
      </c>
      <c r="Y75" s="65" t="n">
        <v>0.0004660000000000001</v>
      </c>
      <c r="Z75" s="65" t="n">
        <v>0.000496</v>
      </c>
      <c r="AA75" s="65" t="n">
        <v>0.000513</v>
      </c>
      <c r="AB75" s="65" t="n">
        <v>0.000526</v>
      </c>
      <c r="AC75" s="65" t="n">
        <v>0.000456</v>
      </c>
      <c r="AD75" s="65" t="n">
        <v>0.00048</v>
      </c>
      <c r="AE75" s="65" t="n">
        <v>0.000584</v>
      </c>
      <c r="AF75" s="65" t="n">
        <v>0.000547</v>
      </c>
      <c r="AG75" s="65" t="n">
        <v>0.000561</v>
      </c>
      <c r="AH75" s="65" t="n">
        <v>0.000797</v>
      </c>
      <c r="AI75" s="65" t="n">
        <v>0.0007480000000000001</v>
      </c>
      <c r="AJ75" s="65" t="n">
        <v>0.0007480000000000001</v>
      </c>
      <c r="AK75" s="65" t="n">
        <v>0.00078</v>
      </c>
      <c r="AL75" s="65" t="n">
        <v>0.0008680000000000001</v>
      </c>
      <c r="AM75" s="65" t="n">
        <v>0.000889</v>
      </c>
      <c r="AN75" s="65" t="n">
        <v>0.0009810000000000001</v>
      </c>
      <c r="AO75" s="65" t="n">
        <v>0.001011</v>
      </c>
      <c r="AP75" s="65" t="n">
        <v>0.001029</v>
      </c>
      <c r="AQ75" s="65" t="n">
        <v>0.00096</v>
      </c>
      <c r="AR75" s="65" t="n">
        <v>0.000909</v>
      </c>
      <c r="AS75" s="65" t="n">
        <v>0.0008740000000000001</v>
      </c>
      <c r="AT75" s="65" t="n">
        <v>0.000841</v>
      </c>
      <c r="AU75" s="65" t="n">
        <v>0.0008690000000000001</v>
      </c>
      <c r="AV75" s="65" t="n">
        <v>0.000862</v>
      </c>
      <c r="AW75" s="65" t="n">
        <v>0.000835</v>
      </c>
      <c r="AX75" s="65" t="n">
        <v>0.00082</v>
      </c>
      <c r="AY75" s="65" t="n">
        <v>0.000781</v>
      </c>
      <c r="AZ75" s="65" t="n">
        <v>0.000727</v>
      </c>
      <c r="BA75" s="65" t="n">
        <v>0.0007779999999999999</v>
      </c>
      <c r="BB75" s="65" t="n">
        <v>0.0007019999999999999</v>
      </c>
      <c r="BC75" s="65" t="n">
        <v>0.0007109999999999999</v>
      </c>
      <c r="BD75" s="65" t="n">
        <v>0.000674</v>
      </c>
      <c r="BE75" s="65" t="n">
        <v>0.00066</v>
      </c>
      <c r="BF75" s="65" t="n">
        <v>0.000458</v>
      </c>
      <c r="BG75" s="65" t="n">
        <v>0.000489</v>
      </c>
      <c r="BH75" s="65" t="n">
        <v>0.0004929999999999999</v>
      </c>
      <c r="BI75" s="65" t="n">
        <v>0.000571</v>
      </c>
      <c r="BJ75" s="65" t="n">
        <v>0.0005920000000000001</v>
      </c>
      <c r="BK75" s="65" t="n">
        <v>0.000526</v>
      </c>
      <c r="BL75" s="65" t="n">
        <v>0.0005340000000000001</v>
      </c>
    </row>
    <row r="76">
      <c r="A76" s="66" t="inlineStr">
        <is>
          <t>IPAR</t>
        </is>
      </c>
      <c r="B76" s="66" t="inlineStr">
        <is>
          <t>Interparfums Inc</t>
        </is>
      </c>
      <c r="C76" s="66" t="inlineStr">
        <is>
          <t>필수소비재</t>
        </is>
      </c>
      <c r="D76" s="67" t="n"/>
      <c r="E76" s="67" t="n"/>
      <c r="F76" s="67" t="n"/>
      <c r="G76" s="67" t="n"/>
      <c r="H76" s="67" t="n"/>
      <c r="I76" s="67" t="n"/>
      <c r="J76" s="67" t="n"/>
      <c r="K76" s="67" t="n"/>
      <c r="L76" s="67" t="n"/>
      <c r="M76" s="67" t="n"/>
      <c r="N76" s="67" t="n"/>
      <c r="O76" s="67" t="n"/>
      <c r="P76" s="67" t="n"/>
      <c r="Q76" s="67" t="n"/>
      <c r="R76" s="67" t="n"/>
      <c r="S76" s="67" t="n"/>
      <c r="T76" s="67" t="n"/>
      <c r="U76" s="67" t="n"/>
      <c r="V76" s="67" t="n"/>
      <c r="W76" s="67" t="n"/>
      <c r="X76" s="67" t="n"/>
      <c r="Y76" s="67" t="n"/>
      <c r="Z76" s="67" t="n"/>
      <c r="AA76" s="67" t="n"/>
      <c r="AB76" s="67" t="n"/>
      <c r="AC76" s="67" t="n"/>
      <c r="AD76" s="67" t="n"/>
      <c r="AE76" s="67" t="n"/>
      <c r="AF76" s="67" t="n"/>
      <c r="AG76" s="67" t="n"/>
      <c r="AH76" s="67" t="n"/>
      <c r="AI76" s="67" t="n"/>
      <c r="AJ76" s="67" t="n"/>
      <c r="AK76" s="67" t="n"/>
      <c r="AL76" s="67" t="n"/>
      <c r="AM76" s="67" t="n"/>
      <c r="AN76" s="67" t="n"/>
      <c r="AO76" s="67" t="n"/>
      <c r="AP76" s="67" t="n"/>
      <c r="AQ76" s="67" t="n"/>
      <c r="AR76" s="67" t="n"/>
      <c r="AS76" s="67" t="n"/>
      <c r="AT76" s="68" t="n">
        <v>0.000798</v>
      </c>
      <c r="AU76" s="68" t="n">
        <v>0.0008309999999999999</v>
      </c>
      <c r="AV76" s="68" t="n">
        <v>0.001022</v>
      </c>
      <c r="AW76" s="68" t="n">
        <v>0.000969</v>
      </c>
      <c r="AX76" s="68" t="n">
        <v>0.000892</v>
      </c>
      <c r="AY76" s="68" t="n">
        <v>0.000807</v>
      </c>
      <c r="AZ76" s="68" t="n">
        <v>0.000725</v>
      </c>
      <c r="BA76" s="68" t="n">
        <v>0.000676</v>
      </c>
      <c r="BB76" s="68" t="n">
        <v>0.000596</v>
      </c>
      <c r="BC76" s="68" t="n">
        <v>0.0006370000000000001</v>
      </c>
      <c r="BD76" s="68" t="n">
        <v>0.00068</v>
      </c>
      <c r="BE76" s="68" t="n">
        <v>0.00066</v>
      </c>
      <c r="BF76" s="68" t="n">
        <v>0.000441</v>
      </c>
      <c r="BG76" s="68" t="n">
        <v>0.000428</v>
      </c>
      <c r="BH76" s="68" t="n">
        <v>0.000432</v>
      </c>
      <c r="BI76" s="68" t="n">
        <v>0.000561</v>
      </c>
      <c r="BJ76" s="68" t="n">
        <v>0.000579</v>
      </c>
      <c r="BK76" s="68" t="n">
        <v>0.000521</v>
      </c>
      <c r="BL76" s="68" t="n">
        <v>0.000527</v>
      </c>
    </row>
    <row r="77">
      <c r="A77" s="4" t="inlineStr">
        <is>
          <t>CHCO</t>
        </is>
      </c>
      <c r="B77" s="4" t="inlineStr">
        <is>
          <t>City Holding</t>
        </is>
      </c>
      <c r="C77" s="4" t="inlineStr">
        <is>
          <t>금융</t>
        </is>
      </c>
      <c r="D77" s="65" t="n">
        <v>0.000426</v>
      </c>
      <c r="E77" s="65" t="n">
        <v>0.000416</v>
      </c>
      <c r="F77" s="65" t="n">
        <v>0.000419</v>
      </c>
      <c r="G77" s="65" t="n">
        <v>0.000407</v>
      </c>
      <c r="H77" s="65" t="n">
        <v>0.00041</v>
      </c>
      <c r="I77" s="65" t="n">
        <v>0.000415</v>
      </c>
      <c r="J77" s="65" t="n">
        <v>0.000385</v>
      </c>
      <c r="K77" s="65" t="n">
        <v>0.000395</v>
      </c>
      <c r="L77" s="65" t="n">
        <v>0.000403</v>
      </c>
      <c r="M77" s="65" t="n">
        <v>0.00043</v>
      </c>
      <c r="N77" s="65" t="n">
        <v>0.00045</v>
      </c>
      <c r="O77" s="65" t="n">
        <v>0.000453</v>
      </c>
      <c r="P77" s="65" t="n">
        <v>0.000516</v>
      </c>
      <c r="Q77" s="65" t="n">
        <v>0.00053</v>
      </c>
      <c r="R77" s="65" t="n">
        <v>0.0005</v>
      </c>
      <c r="S77" s="65" t="n">
        <v>0.000483</v>
      </c>
      <c r="T77" s="65" t="n">
        <v>0.000484</v>
      </c>
      <c r="U77" s="65" t="n">
        <v>0.000518</v>
      </c>
      <c r="V77" s="65" t="n">
        <v>0.000421</v>
      </c>
      <c r="W77" s="65" t="n">
        <v>0.000429</v>
      </c>
      <c r="X77" s="65" t="n">
        <v>0.000423</v>
      </c>
      <c r="Y77" s="65" t="n">
        <v>0.000432</v>
      </c>
      <c r="Z77" s="65" t="n">
        <v>0.000456</v>
      </c>
      <c r="AA77" s="65" t="n">
        <v>0.000428</v>
      </c>
      <c r="AB77" s="65" t="n">
        <v>0.000457</v>
      </c>
      <c r="AC77" s="65" t="n">
        <v>0.000477</v>
      </c>
      <c r="AD77" s="65" t="n">
        <v>0.000476</v>
      </c>
      <c r="AE77" s="65" t="n">
        <v>0.000501</v>
      </c>
      <c r="AF77" s="65" t="n">
        <v>0.0004639999999999999</v>
      </c>
      <c r="AG77" s="65" t="n">
        <v>0.000447</v>
      </c>
      <c r="AH77" s="65" t="n">
        <v>0.000628</v>
      </c>
      <c r="AI77" s="65" t="n">
        <v>0.000638</v>
      </c>
      <c r="AJ77" s="65" t="n">
        <v>0.000633</v>
      </c>
      <c r="AK77" s="65" t="n">
        <v>0.000664</v>
      </c>
      <c r="AL77" s="65" t="n">
        <v>0.000717</v>
      </c>
      <c r="AM77" s="65" t="n">
        <v>0.000683</v>
      </c>
      <c r="AN77" s="65" t="n">
        <v>0.000674</v>
      </c>
      <c r="AO77" s="65" t="n">
        <v>0.000668</v>
      </c>
      <c r="AP77" s="65" t="n">
        <v>0.000723</v>
      </c>
      <c r="AQ77" s="65" t="n">
        <v>0.000676</v>
      </c>
      <c r="AR77" s="65" t="n">
        <v>0.000665</v>
      </c>
      <c r="AS77" s="65" t="n">
        <v>0.0006529999999999999</v>
      </c>
      <c r="AT77" s="65" t="n">
        <v>0.000676</v>
      </c>
      <c r="AU77" s="65" t="n">
        <v>0.000721</v>
      </c>
      <c r="AV77" s="65" t="n">
        <v>0.000728</v>
      </c>
      <c r="AW77" s="65" t="n">
        <v>0.00073</v>
      </c>
      <c r="AX77" s="65" t="n">
        <v>0.000728</v>
      </c>
      <c r="AY77" s="65" t="n">
        <v>0.000727</v>
      </c>
      <c r="AZ77" s="65" t="n">
        <v>0.000722</v>
      </c>
      <c r="BA77" s="65" t="n">
        <v>0.0007030000000000001</v>
      </c>
      <c r="BB77" s="65" t="n">
        <v>0.000708</v>
      </c>
      <c r="BC77" s="65" t="n">
        <v>0.0007059999999999999</v>
      </c>
      <c r="BD77" s="65" t="n">
        <v>0.000676</v>
      </c>
      <c r="BE77" s="65" t="n">
        <v>0.00062</v>
      </c>
      <c r="BF77" s="65" t="n">
        <v>0.000458</v>
      </c>
      <c r="BG77" s="65" t="n">
        <v>0.000459</v>
      </c>
      <c r="BH77" s="65" t="n">
        <v>0.000454</v>
      </c>
      <c r="BI77" s="65" t="n">
        <v>0.0005070000000000001</v>
      </c>
      <c r="BJ77" s="65" t="n">
        <v>0.00052</v>
      </c>
      <c r="BK77" s="65" t="n">
        <v>0.0004929999999999999</v>
      </c>
      <c r="BL77" s="65" t="n">
        <v>0.000513</v>
      </c>
    </row>
    <row r="78">
      <c r="A78" s="66" t="inlineStr">
        <is>
          <t>MZTI</t>
        </is>
      </c>
      <c r="B78" s="66" t="inlineStr">
        <is>
          <t>Marzetti</t>
        </is>
      </c>
      <c r="C78" s="66" t="inlineStr">
        <is>
          <t>필수소비재</t>
        </is>
      </c>
      <c r="D78" s="67" t="n"/>
      <c r="E78" s="67" t="n"/>
      <c r="F78" s="67" t="n"/>
      <c r="G78" s="67" t="n"/>
      <c r="H78" s="67" t="n"/>
      <c r="I78" s="67" t="n"/>
      <c r="J78" s="67" t="n"/>
      <c r="K78" s="67" t="n"/>
      <c r="L78" s="67" t="n"/>
      <c r="M78" s="67" t="n"/>
      <c r="N78" s="67" t="n"/>
      <c r="O78" s="67" t="n"/>
      <c r="P78" s="67" t="n"/>
      <c r="Q78" s="67" t="n"/>
      <c r="R78" s="67" t="n"/>
      <c r="S78" s="67" t="n"/>
      <c r="T78" s="67" t="n"/>
      <c r="U78" s="67" t="n"/>
      <c r="V78" s="67" t="n"/>
      <c r="W78" s="67" t="n"/>
      <c r="X78" s="67" t="n"/>
      <c r="Y78" s="67" t="n"/>
      <c r="Z78" s="67" t="n"/>
      <c r="AA78" s="67" t="n"/>
      <c r="AB78" s="67" t="n"/>
      <c r="AC78" s="67" t="n"/>
      <c r="AD78" s="67" t="n"/>
      <c r="AE78" s="67" t="n"/>
      <c r="AF78" s="67" t="n"/>
      <c r="AG78" s="67" t="n"/>
      <c r="AH78" s="67" t="n"/>
      <c r="AI78" s="67" t="n"/>
      <c r="AJ78" s="67" t="n"/>
      <c r="AK78" s="67" t="n"/>
      <c r="AL78" s="67" t="n"/>
      <c r="AM78" s="67" t="n"/>
      <c r="AN78" s="67" t="n"/>
      <c r="AO78" s="67" t="n"/>
      <c r="AP78" s="67" t="n"/>
      <c r="AQ78" s="67" t="n"/>
      <c r="AR78" s="67" t="n"/>
      <c r="AS78" s="67" t="n"/>
      <c r="AT78" s="67" t="n"/>
      <c r="AU78" s="67" t="n"/>
      <c r="AV78" s="67" t="n"/>
      <c r="AW78" s="67" t="n"/>
      <c r="AX78" s="67" t="n"/>
      <c r="AY78" s="67" t="n"/>
      <c r="AZ78" s="67" t="n"/>
      <c r="BA78" s="67" t="n"/>
      <c r="BB78" s="67" t="n"/>
      <c r="BC78" s="67" t="n"/>
      <c r="BD78" s="67" t="n"/>
      <c r="BE78" s="67" t="n"/>
      <c r="BF78" s="68" t="n">
        <v>0.000744</v>
      </c>
      <c r="BG78" s="68" t="n">
        <v>0.0006489999999999999</v>
      </c>
      <c r="BH78" s="68" t="n">
        <v>0.000566</v>
      </c>
      <c r="BI78" s="68" t="n">
        <v>0.0006270000000000001</v>
      </c>
      <c r="BJ78" s="68" t="n">
        <v>0.000566</v>
      </c>
      <c r="BK78" s="68" t="n">
        <v>0.000555</v>
      </c>
      <c r="BL78" s="68" t="n">
        <v>0.000501</v>
      </c>
    </row>
    <row r="79">
      <c r="A79" s="4" t="inlineStr">
        <is>
          <t>AGM</t>
        </is>
      </c>
      <c r="B79" s="4" t="inlineStr">
        <is>
          <t>Federal Agricultural Mortgage Non</t>
        </is>
      </c>
      <c r="C79" s="4" t="inlineStr">
        <is>
          <t>금융</t>
        </is>
      </c>
      <c r="D79" s="65" t="n">
        <v>0.000311</v>
      </c>
      <c r="E79" s="65" t="n">
        <v>0.000345</v>
      </c>
      <c r="F79" s="65" t="n">
        <v>0.00034</v>
      </c>
      <c r="G79" s="65" t="n">
        <v>0.00037</v>
      </c>
      <c r="H79" s="65" t="n">
        <v>0.000374</v>
      </c>
      <c r="I79" s="65" t="n">
        <v>0.000387</v>
      </c>
      <c r="J79" s="65" t="n">
        <v>0.000324</v>
      </c>
      <c r="K79" s="65" t="n">
        <v>0.000319</v>
      </c>
      <c r="L79" s="65" t="n">
        <v>0.000314</v>
      </c>
      <c r="M79" s="65" t="n">
        <v>0.000318</v>
      </c>
      <c r="N79" s="65" t="n">
        <v>0.000348</v>
      </c>
      <c r="O79" s="65" t="n">
        <v>0.000353</v>
      </c>
      <c r="P79" s="65" t="n">
        <v>0.000356</v>
      </c>
      <c r="Q79" s="65" t="n">
        <v>0.000375</v>
      </c>
      <c r="R79" s="65" t="n">
        <v>0.000384</v>
      </c>
      <c r="S79" s="65" t="n">
        <v>0.000365</v>
      </c>
      <c r="T79" s="65" t="n">
        <v>0.000425</v>
      </c>
      <c r="U79" s="65" t="n">
        <v>0.000468</v>
      </c>
      <c r="V79" s="65" t="n">
        <v>0.000385</v>
      </c>
      <c r="W79" s="65" t="n">
        <v>0.000388</v>
      </c>
      <c r="X79" s="65" t="n">
        <v>0.00041</v>
      </c>
      <c r="Y79" s="65" t="n">
        <v>0.000431</v>
      </c>
      <c r="Z79" s="65" t="n">
        <v>0.000467</v>
      </c>
      <c r="AA79" s="65" t="n">
        <v>0.000496</v>
      </c>
      <c r="AB79" s="65" t="n">
        <v>0.00048</v>
      </c>
      <c r="AC79" s="65" t="n">
        <v>0.000481</v>
      </c>
      <c r="AD79" s="65" t="n">
        <v>0.000505</v>
      </c>
      <c r="AE79" s="65" t="n">
        <v>0.0005369999999999999</v>
      </c>
      <c r="AF79" s="65" t="n">
        <v>0.000527</v>
      </c>
      <c r="AG79" s="65" t="n">
        <v>0.000497</v>
      </c>
      <c r="BF79" s="65" t="n">
        <v>0.000369</v>
      </c>
      <c r="BG79" s="65" t="n">
        <v>0.000421</v>
      </c>
      <c r="BH79" s="65" t="n">
        <v>0.000423</v>
      </c>
      <c r="BI79" s="65" t="n">
        <v>0.0005020000000000001</v>
      </c>
      <c r="BJ79" s="65" t="n">
        <v>0.000561</v>
      </c>
      <c r="BK79" s="65" t="n">
        <v>0.0005</v>
      </c>
      <c r="BL79" s="65" t="n">
        <v>0.0005</v>
      </c>
    </row>
    <row r="80">
      <c r="A80" s="66" t="inlineStr">
        <is>
          <t>WU</t>
        </is>
      </c>
      <c r="B80" s="66" t="inlineStr">
        <is>
          <t>Western Union</t>
        </is>
      </c>
      <c r="C80" s="66" t="inlineStr">
        <is>
          <t>금융</t>
        </is>
      </c>
      <c r="D80" s="68" t="n">
        <v>0.002872</v>
      </c>
      <c r="E80" s="68" t="n">
        <v>0.002482</v>
      </c>
      <c r="F80" s="68" t="n">
        <v>0.0022</v>
      </c>
      <c r="G80" s="68" t="n">
        <v>0.002346</v>
      </c>
      <c r="H80" s="68" t="n">
        <v>0.002562</v>
      </c>
      <c r="I80" s="68" t="n">
        <v>0.002516</v>
      </c>
      <c r="J80" s="68" t="n">
        <v>0.002436</v>
      </c>
      <c r="K80" s="68" t="n">
        <v>0.002277</v>
      </c>
      <c r="L80" s="68" t="n">
        <v>0.002371</v>
      </c>
      <c r="M80" s="68" t="n">
        <v>0.002296</v>
      </c>
      <c r="N80" s="68" t="n">
        <v>0.002291</v>
      </c>
      <c r="O80" s="68" t="n">
        <v>0.002054</v>
      </c>
      <c r="P80" s="68" t="n">
        <v>0.002029</v>
      </c>
      <c r="Q80" s="68" t="n">
        <v>0.001832</v>
      </c>
      <c r="R80" s="68" t="n">
        <v>0.001862</v>
      </c>
      <c r="S80" s="68" t="n">
        <v>0.001859</v>
      </c>
      <c r="T80" s="68" t="n">
        <v>0.001881</v>
      </c>
      <c r="U80" s="68" t="n">
        <v>0.001778</v>
      </c>
      <c r="V80" s="68" t="n">
        <v>0.001341</v>
      </c>
      <c r="W80" s="68" t="n">
        <v>0.00133</v>
      </c>
      <c r="X80" s="68" t="n">
        <v>0.001449</v>
      </c>
      <c r="Y80" s="68" t="n">
        <v>0.001422</v>
      </c>
      <c r="Z80" s="68" t="n">
        <v>0.001417</v>
      </c>
      <c r="AA80" s="68" t="n">
        <v>0.001459</v>
      </c>
      <c r="AB80" s="68" t="n">
        <v>0.001644</v>
      </c>
      <c r="AC80" s="68" t="n">
        <v>0.001469</v>
      </c>
      <c r="AD80" s="68" t="n">
        <v>0.001428</v>
      </c>
      <c r="AE80" s="68" t="n">
        <v>0.001347</v>
      </c>
      <c r="AF80" s="68" t="n">
        <v>0.001427</v>
      </c>
      <c r="AG80" s="68" t="n">
        <v>0.001497</v>
      </c>
      <c r="AH80" s="68" t="n">
        <v>0.00205</v>
      </c>
      <c r="AI80" s="68" t="n">
        <v>0.002084</v>
      </c>
      <c r="AJ80" s="68" t="n">
        <v>0.001948</v>
      </c>
      <c r="AK80" s="68" t="n">
        <v>0.001801</v>
      </c>
      <c r="AL80" s="68" t="n">
        <v>0.001654</v>
      </c>
      <c r="AM80" s="68" t="n">
        <v>0.001664</v>
      </c>
      <c r="AN80" s="68" t="n">
        <v>0.00157</v>
      </c>
      <c r="AO80" s="68" t="n">
        <v>0.001419</v>
      </c>
      <c r="AP80" s="68" t="n">
        <v>0.001394</v>
      </c>
      <c r="AQ80" s="68" t="n">
        <v>0.00139</v>
      </c>
      <c r="AR80" s="68" t="n">
        <v>0.001335</v>
      </c>
      <c r="AS80" s="68" t="n">
        <v>0.001372</v>
      </c>
      <c r="AT80" s="68" t="n">
        <v>0.001396</v>
      </c>
      <c r="AU80" s="68" t="n">
        <v>0.00142</v>
      </c>
      <c r="AV80" s="68" t="n">
        <v>0.001315</v>
      </c>
      <c r="AW80" s="68" t="n">
        <v>0.001142</v>
      </c>
      <c r="AX80" s="68" t="n">
        <v>0.001096</v>
      </c>
      <c r="AY80" s="68" t="n">
        <v>0.00112</v>
      </c>
      <c r="AZ80" s="68" t="n">
        <v>0.001039</v>
      </c>
      <c r="BA80" s="68" t="n">
        <v>0.001244</v>
      </c>
      <c r="BB80" s="68" t="n">
        <v>0.001141</v>
      </c>
      <c r="BC80" s="68" t="n">
        <v>0.001221</v>
      </c>
      <c r="BD80" s="68" t="n">
        <v>0.001131</v>
      </c>
      <c r="BE80" s="68" t="n">
        <v>0.001098</v>
      </c>
      <c r="BF80" s="68" t="n">
        <v>0.000733</v>
      </c>
      <c r="BG80" s="68" t="n">
        <v>0.0007530000000000001</v>
      </c>
      <c r="BH80" s="68" t="n">
        <v>0.00066</v>
      </c>
      <c r="BI80" s="68" t="n">
        <v>0.0006510000000000001</v>
      </c>
      <c r="BJ80" s="68" t="n">
        <v>0.00052</v>
      </c>
      <c r="BK80" s="68" t="n">
        <v>0.00054</v>
      </c>
      <c r="BL80" s="68" t="n">
        <v>0.000485</v>
      </c>
    </row>
    <row r="81">
      <c r="A81" s="4" t="inlineStr">
        <is>
          <t>GABC</t>
        </is>
      </c>
      <c r="B81" s="4" t="inlineStr">
        <is>
          <t>German American Bancorp Inc</t>
        </is>
      </c>
      <c r="C81" s="4" t="inlineStr">
        <is>
          <t>금융</t>
        </is>
      </c>
      <c r="AH81" s="65" t="n">
        <v>0.000412</v>
      </c>
      <c r="AI81" s="65" t="n">
        <v>0.000401</v>
      </c>
      <c r="AJ81" s="65" t="n">
        <v>0.000392</v>
      </c>
      <c r="AK81" s="65" t="n">
        <v>0.000442</v>
      </c>
      <c r="AL81" s="65" t="n">
        <v>0.000463</v>
      </c>
      <c r="AM81" s="65" t="n">
        <v>0.000461</v>
      </c>
      <c r="AN81" s="65" t="n">
        <v>0.000447</v>
      </c>
      <c r="AO81" s="65" t="n">
        <v>0.0004660000000000001</v>
      </c>
      <c r="AP81" s="65" t="n">
        <v>0.000498</v>
      </c>
      <c r="AQ81" s="65" t="n">
        <v>0.000463</v>
      </c>
      <c r="AR81" s="65" t="n">
        <v>0.000467</v>
      </c>
      <c r="AS81" s="65" t="n">
        <v>0.000443</v>
      </c>
      <c r="AT81" s="65" t="n">
        <v>0.0004370000000000001</v>
      </c>
      <c r="AU81" s="65" t="n">
        <v>0.000478</v>
      </c>
      <c r="AV81" s="65" t="n">
        <v>0.000474</v>
      </c>
      <c r="AW81" s="65" t="n">
        <v>0.0005920000000000001</v>
      </c>
      <c r="AX81" s="65" t="n">
        <v>0.0005909999999999999</v>
      </c>
      <c r="AY81" s="65" t="n">
        <v>0.000612</v>
      </c>
      <c r="AZ81" s="65" t="n">
        <v>0.000593</v>
      </c>
      <c r="BA81" s="65" t="n">
        <v>0.000594</v>
      </c>
      <c r="BB81" s="65" t="n">
        <v>0.000597</v>
      </c>
      <c r="BC81" s="65" t="n">
        <v>0.000604</v>
      </c>
      <c r="BD81" s="65" t="n">
        <v>0.000599</v>
      </c>
      <c r="BE81" s="65" t="n">
        <v>0.000557</v>
      </c>
      <c r="BF81" s="65" t="n">
        <v>0.000415</v>
      </c>
      <c r="BG81" s="65" t="n">
        <v>0.000416</v>
      </c>
      <c r="BH81" s="65" t="n">
        <v>0.00041</v>
      </c>
      <c r="BI81" s="65" t="n">
        <v>0.00048</v>
      </c>
      <c r="BJ81" s="65" t="n">
        <v>0.000484</v>
      </c>
      <c r="BK81" s="65" t="n">
        <v>0.00045</v>
      </c>
      <c r="BL81" s="65" t="n">
        <v>0.000474</v>
      </c>
    </row>
    <row r="82">
      <c r="A82" s="66" t="inlineStr">
        <is>
          <t>NSP</t>
        </is>
      </c>
      <c r="B82" s="66" t="inlineStr">
        <is>
          <t>Insperity</t>
        </is>
      </c>
      <c r="C82" s="66" t="inlineStr">
        <is>
          <t>산업재</t>
        </is>
      </c>
      <c r="D82" s="67" t="n"/>
      <c r="E82" s="67" t="n"/>
      <c r="F82" s="67" t="n"/>
      <c r="G82" s="67" t="n"/>
      <c r="H82" s="67" t="n"/>
      <c r="I82" s="67" t="n"/>
      <c r="J82" s="68" t="n">
        <v>0.001163</v>
      </c>
      <c r="K82" s="68" t="n">
        <v>0.001285</v>
      </c>
      <c r="L82" s="68" t="n">
        <v>0.001166</v>
      </c>
      <c r="M82" s="68" t="n">
        <v>0.001262</v>
      </c>
      <c r="N82" s="68" t="n">
        <v>0.001338</v>
      </c>
      <c r="O82" s="68" t="n">
        <v>0.001366</v>
      </c>
      <c r="P82" s="68" t="n">
        <v>0.001416</v>
      </c>
      <c r="Q82" s="68" t="n">
        <v>0.001478</v>
      </c>
      <c r="R82" s="68" t="n">
        <v>0.001388</v>
      </c>
      <c r="S82" s="68" t="n">
        <v>0.001422</v>
      </c>
      <c r="T82" s="68" t="n">
        <v>0.001361</v>
      </c>
      <c r="U82" s="68" t="n">
        <v>0.001579</v>
      </c>
      <c r="V82" s="67" t="n"/>
      <c r="W82" s="67" t="n"/>
      <c r="X82" s="67" t="n"/>
      <c r="Y82" s="67" t="n"/>
      <c r="Z82" s="67" t="n"/>
      <c r="AA82" s="67" t="n"/>
      <c r="AB82" s="67" t="n"/>
      <c r="AC82" s="67" t="n"/>
      <c r="AD82" s="67" t="n"/>
      <c r="AE82" s="67" t="n"/>
      <c r="AF82" s="67" t="n"/>
      <c r="AG82" s="67" t="n"/>
      <c r="AH82" s="68" t="n">
        <v>0.001572</v>
      </c>
      <c r="AI82" s="68" t="n">
        <v>0.001548</v>
      </c>
      <c r="AJ82" s="68" t="n">
        <v>0.0014</v>
      </c>
      <c r="AK82" s="68" t="n">
        <v>0.001358</v>
      </c>
      <c r="AL82" s="68" t="n">
        <v>0.001445</v>
      </c>
      <c r="AM82" s="68" t="n">
        <v>0.001292</v>
      </c>
      <c r="AN82" s="68" t="n">
        <v>0.001224</v>
      </c>
      <c r="AO82" s="68" t="n">
        <v>0.001098</v>
      </c>
      <c r="AP82" s="68" t="n">
        <v>0.001053</v>
      </c>
      <c r="AQ82" s="68" t="n">
        <v>0.001073</v>
      </c>
      <c r="AR82" s="68" t="n">
        <v>0.001023</v>
      </c>
      <c r="AS82" s="68" t="n">
        <v>0.001176</v>
      </c>
      <c r="AT82" s="68" t="n">
        <v>0.001238</v>
      </c>
      <c r="AU82" s="68" t="n">
        <v>0.000982</v>
      </c>
      <c r="AV82" s="68" t="n">
        <v>0.000963</v>
      </c>
      <c r="AW82" s="68" t="n">
        <v>0.0008809999999999999</v>
      </c>
      <c r="AX82" s="68" t="n">
        <v>0.0008759999999999999</v>
      </c>
      <c r="AY82" s="68" t="n">
        <v>0.00077</v>
      </c>
      <c r="AZ82" s="68" t="n">
        <v>0.000709</v>
      </c>
      <c r="BA82" s="68" t="n">
        <v>0.0006529999999999999</v>
      </c>
      <c r="BB82" s="68" t="n">
        <v>0.0005070000000000001</v>
      </c>
      <c r="BC82" s="68" t="n">
        <v>0.00057</v>
      </c>
      <c r="BD82" s="68" t="n">
        <v>0.000584</v>
      </c>
      <c r="BE82" s="68" t="n">
        <v>0.000285</v>
      </c>
      <c r="BF82" s="68" t="n">
        <v>0.000257</v>
      </c>
      <c r="BG82" s="68" t="n">
        <v>0.000261</v>
      </c>
      <c r="BH82" s="68" t="n">
        <v>0.000333</v>
      </c>
      <c r="BI82" s="68" t="n">
        <v>0.000422</v>
      </c>
      <c r="BJ82" s="68" t="n">
        <v>0.000491</v>
      </c>
      <c r="BK82" s="68" t="n">
        <v>0.000458</v>
      </c>
      <c r="BL82" s="68" t="n">
        <v>0.000449</v>
      </c>
    </row>
    <row r="83">
      <c r="A83" s="4" t="inlineStr">
        <is>
          <t>STBA</t>
        </is>
      </c>
      <c r="B83" s="4" t="inlineStr">
        <is>
          <t>S And T Bancorp Inc</t>
        </is>
      </c>
      <c r="C83" s="4" t="inlineStr">
        <is>
          <t>금융</t>
        </is>
      </c>
      <c r="D83" s="65" t="n">
        <v>0.000404</v>
      </c>
      <c r="E83" s="65" t="n">
        <v>0.000401</v>
      </c>
      <c r="F83" s="65" t="n">
        <v>0.000401</v>
      </c>
      <c r="G83" s="65" t="n">
        <v>0.0004</v>
      </c>
      <c r="H83" s="65" t="n">
        <v>0.0004059999999999999</v>
      </c>
      <c r="I83" s="65" t="n">
        <v>0.000417</v>
      </c>
      <c r="J83" s="65" t="n">
        <v>0.0003769999999999999</v>
      </c>
      <c r="K83" s="65" t="n">
        <v>0.000376</v>
      </c>
      <c r="L83" s="65" t="n">
        <v>0.000376</v>
      </c>
      <c r="M83" s="65" t="n">
        <v>0.000385</v>
      </c>
      <c r="N83" s="65" t="n">
        <v>0.000418</v>
      </c>
      <c r="O83" s="65" t="n">
        <v>0.000411</v>
      </c>
      <c r="P83" s="65" t="n">
        <v>0.000448</v>
      </c>
      <c r="Q83" s="65" t="n">
        <v>0.000522</v>
      </c>
      <c r="R83" s="65" t="n">
        <v>0.000483</v>
      </c>
      <c r="S83" s="65" t="n">
        <v>0.000467</v>
      </c>
      <c r="T83" s="65" t="n">
        <v>0.00049</v>
      </c>
      <c r="U83" s="65" t="n">
        <v>0.000519</v>
      </c>
      <c r="V83" s="65" t="n">
        <v>0.000383</v>
      </c>
      <c r="W83" s="65" t="n">
        <v>0.000338</v>
      </c>
      <c r="X83" s="65" t="n">
        <v>0.000343</v>
      </c>
      <c r="Y83" s="65" t="n">
        <v>0.000343</v>
      </c>
      <c r="Z83" s="65" t="n">
        <v>0.000382</v>
      </c>
      <c r="AA83" s="65" t="n">
        <v>0.000348</v>
      </c>
      <c r="AB83" s="65" t="n">
        <v>0.000351</v>
      </c>
      <c r="AC83" s="65" t="n">
        <v>0.000347</v>
      </c>
      <c r="AD83" s="65" t="n">
        <v>0.00036</v>
      </c>
      <c r="AE83" s="65" t="n">
        <v>0.000384</v>
      </c>
      <c r="AF83" s="65" t="n">
        <v>0.000387</v>
      </c>
      <c r="AG83" s="65" t="n">
        <v>0.000356</v>
      </c>
      <c r="AH83" s="65" t="n">
        <v>0.000494</v>
      </c>
      <c r="AI83" s="65" t="n">
        <v>0.000492</v>
      </c>
      <c r="AJ83" s="65" t="n">
        <v>0.0005099999999999999</v>
      </c>
      <c r="AK83" s="65" t="n">
        <v>0.000539</v>
      </c>
      <c r="AL83" s="65" t="n">
        <v>0.000674</v>
      </c>
      <c r="AM83" s="65" t="n">
        <v>0.000638</v>
      </c>
      <c r="AN83" s="65" t="n">
        <v>0.000624</v>
      </c>
      <c r="AO83" s="65" t="n">
        <v>0.0005639999999999999</v>
      </c>
      <c r="AP83" s="65" t="n">
        <v>0.000613</v>
      </c>
      <c r="AQ83" s="65" t="n">
        <v>0.000568</v>
      </c>
      <c r="AR83" s="65" t="n">
        <v>0.000575</v>
      </c>
      <c r="AS83" s="65" t="n">
        <v>0.000575</v>
      </c>
      <c r="AT83" s="65" t="n">
        <v>0.000556</v>
      </c>
      <c r="AU83" s="65" t="n">
        <v>0.0005909999999999999</v>
      </c>
      <c r="AV83" s="65" t="n">
        <v>0.000586</v>
      </c>
      <c r="AW83" s="65" t="n">
        <v>0.0005949999999999999</v>
      </c>
      <c r="AX83" s="65" t="n">
        <v>0.000576</v>
      </c>
      <c r="AY83" s="65" t="n">
        <v>0.000593</v>
      </c>
      <c r="AZ83" s="65" t="n">
        <v>0.00058</v>
      </c>
      <c r="BA83" s="65" t="n">
        <v>0.000578</v>
      </c>
      <c r="BB83" s="65" t="n">
        <v>0.000607</v>
      </c>
      <c r="BC83" s="65" t="n">
        <v>0.0006169999999999999</v>
      </c>
      <c r="BD83" s="65" t="n">
        <v>0.00062</v>
      </c>
      <c r="BE83" s="65" t="n">
        <v>0.0005729999999999999</v>
      </c>
      <c r="BF83" s="65" t="n">
        <v>0.000416</v>
      </c>
      <c r="BG83" s="65" t="n">
        <v>0.000424</v>
      </c>
      <c r="BH83" s="65" t="n">
        <v>0.000421</v>
      </c>
      <c r="BI83" s="65" t="n">
        <v>0.000478</v>
      </c>
      <c r="BJ83" s="65" t="n">
        <v>0.000476</v>
      </c>
      <c r="BK83" s="65" t="n">
        <v>0.000436</v>
      </c>
      <c r="BL83" s="65" t="n">
        <v>0.000447</v>
      </c>
    </row>
    <row r="84">
      <c r="A84" s="66" t="inlineStr">
        <is>
          <t>NBHC</t>
        </is>
      </c>
      <c r="B84" s="66" t="inlineStr">
        <is>
          <t>National Bank Holdings Corp Class</t>
        </is>
      </c>
      <c r="C84" s="66" t="inlineStr">
        <is>
          <t>금융</t>
        </is>
      </c>
      <c r="D84" s="67" t="n"/>
      <c r="E84" s="67" t="n"/>
      <c r="F84" s="67" t="n"/>
      <c r="G84" s="67" t="n"/>
      <c r="H84" s="67" t="n"/>
      <c r="I84" s="67" t="n"/>
      <c r="J84" s="67" t="n"/>
      <c r="K84" s="67" t="n"/>
      <c r="L84" s="67" t="n"/>
      <c r="M84" s="67" t="n"/>
      <c r="N84" s="67" t="n"/>
      <c r="O84" s="67" t="n"/>
      <c r="P84" s="67" t="n"/>
      <c r="Q84" s="67" t="n"/>
      <c r="R84" s="67" t="n"/>
      <c r="S84" s="67" t="n"/>
      <c r="T84" s="67" t="n"/>
      <c r="U84" s="67" t="n"/>
      <c r="V84" s="67" t="n"/>
      <c r="W84" s="67" t="n"/>
      <c r="X84" s="67" t="n"/>
      <c r="Y84" s="67" t="n"/>
      <c r="Z84" s="67" t="n"/>
      <c r="AA84" s="67" t="n"/>
      <c r="AB84" s="67" t="n"/>
      <c r="AC84" s="67" t="n"/>
      <c r="AD84" s="67" t="n"/>
      <c r="AE84" s="67" t="n"/>
      <c r="AF84" s="67" t="n"/>
      <c r="AG84" s="67" t="n"/>
      <c r="AH84" s="67" t="n"/>
      <c r="AI84" s="67" t="n"/>
      <c r="AJ84" s="67" t="n"/>
      <c r="AK84" s="67" t="n"/>
      <c r="AL84" s="67" t="n"/>
      <c r="AM84" s="67" t="n"/>
      <c r="AN84" s="67" t="n"/>
      <c r="AO84" s="67" t="n"/>
      <c r="AP84" s="67" t="n"/>
      <c r="AQ84" s="67" t="n"/>
      <c r="AR84" s="67" t="n"/>
      <c r="AS84" s="67" t="n"/>
      <c r="AT84" s="67" t="n"/>
      <c r="AU84" s="67" t="n"/>
      <c r="AV84" s="67" t="n"/>
      <c r="AW84" s="67" t="n"/>
      <c r="AX84" s="67" t="n"/>
      <c r="AY84" s="67" t="n"/>
      <c r="AZ84" s="67" t="n"/>
      <c r="BA84" s="67" t="n"/>
      <c r="BB84" s="67" t="n"/>
      <c r="BC84" s="67" t="n"/>
      <c r="BD84" s="67" t="n"/>
      <c r="BE84" s="67" t="n"/>
      <c r="BF84" s="68" t="n">
        <v>0.000469</v>
      </c>
      <c r="BG84" s="68" t="n">
        <v>0.000497</v>
      </c>
      <c r="BH84" s="68" t="n">
        <v>0.000471</v>
      </c>
      <c r="BI84" s="68" t="n">
        <v>0.000536</v>
      </c>
      <c r="BJ84" s="68" t="n">
        <v>0.000488</v>
      </c>
      <c r="BK84" s="68" t="n">
        <v>0.000449</v>
      </c>
      <c r="BL84" s="68" t="n">
        <v>0.000446</v>
      </c>
    </row>
    <row r="85">
      <c r="A85" s="4" t="inlineStr">
        <is>
          <t>SRCE</t>
        </is>
      </c>
      <c r="B85" s="4" t="inlineStr">
        <is>
          <t>1St Source</t>
        </is>
      </c>
      <c r="C85" s="4" t="inlineStr">
        <is>
          <t>금융</t>
        </is>
      </c>
      <c r="D85" s="65" t="n">
        <v>0.000287</v>
      </c>
      <c r="E85" s="65" t="n">
        <v>0.000281</v>
      </c>
      <c r="F85" s="65" t="n">
        <v>0.000274</v>
      </c>
      <c r="G85" s="65" t="n">
        <v>0.000277</v>
      </c>
      <c r="H85" s="65" t="n">
        <v>0.000286</v>
      </c>
      <c r="I85" s="65" t="n">
        <v>0.000282</v>
      </c>
      <c r="J85" s="65" t="n">
        <v>0.000256</v>
      </c>
      <c r="K85" s="65" t="n">
        <v>0.00025</v>
      </c>
      <c r="L85" s="65" t="n">
        <v>0.000261</v>
      </c>
      <c r="M85" s="65" t="n">
        <v>0.000276</v>
      </c>
      <c r="N85" s="65" t="n">
        <v>0.000282</v>
      </c>
      <c r="O85" s="65" t="n">
        <v>0.000283</v>
      </c>
      <c r="P85" s="65" t="n">
        <v>0.000309</v>
      </c>
      <c r="Q85" s="65" t="n">
        <v>0.000349</v>
      </c>
      <c r="R85" s="65" t="n">
        <v>0.0003209999999999999</v>
      </c>
      <c r="S85" s="65" t="n">
        <v>0.000315</v>
      </c>
      <c r="T85" s="65" t="n">
        <v>0.000289</v>
      </c>
      <c r="U85" s="65" t="n">
        <v>0.000303</v>
      </c>
      <c r="V85" s="65" t="n">
        <v>0.000229</v>
      </c>
      <c r="W85" s="65" t="n">
        <v>0.000223</v>
      </c>
      <c r="X85" s="65" t="n">
        <v>0.00023</v>
      </c>
      <c r="Y85" s="65" t="n">
        <v>0.00023</v>
      </c>
      <c r="Z85" s="65" t="n">
        <v>0.000251</v>
      </c>
      <c r="AA85" s="65" t="n">
        <v>0.000243</v>
      </c>
      <c r="AB85" s="65" t="n">
        <v>0.000242</v>
      </c>
      <c r="AC85" s="65" t="n">
        <v>0.000273</v>
      </c>
      <c r="AD85" s="65" t="n">
        <v>0.000272</v>
      </c>
      <c r="AE85" s="65" t="n">
        <v>0.000281</v>
      </c>
      <c r="AF85" s="65" t="n">
        <v>0.000271</v>
      </c>
      <c r="AG85" s="65" t="n">
        <v>0.000254</v>
      </c>
      <c r="AH85" s="65" t="n">
        <v>0.000356</v>
      </c>
      <c r="AI85" s="65" t="n">
        <v>0.000353</v>
      </c>
      <c r="AJ85" s="65" t="n">
        <v>0.000359</v>
      </c>
      <c r="AK85" s="65" t="n">
        <v>0.000383</v>
      </c>
      <c r="AL85" s="65" t="n">
        <v>0.000427</v>
      </c>
      <c r="AM85" s="65" t="n">
        <v>0.000404</v>
      </c>
      <c r="AN85" s="65" t="n">
        <v>0.000394</v>
      </c>
      <c r="AO85" s="65" t="n">
        <v>0.000389</v>
      </c>
      <c r="AP85" s="65" t="n">
        <v>0.000407</v>
      </c>
      <c r="AQ85" s="65" t="n">
        <v>0.000383</v>
      </c>
      <c r="AR85" s="65" t="n">
        <v>0.000403</v>
      </c>
      <c r="AS85" s="65" t="n">
        <v>0.00041</v>
      </c>
      <c r="AT85" s="65" t="n">
        <v>0.000397</v>
      </c>
      <c r="AU85" s="65" t="n">
        <v>0.00043</v>
      </c>
      <c r="AV85" s="65" t="n">
        <v>0.000428</v>
      </c>
      <c r="AW85" s="65" t="n">
        <v>0.000432</v>
      </c>
      <c r="AX85" s="65" t="n">
        <v>0.000416</v>
      </c>
      <c r="AY85" s="65" t="n">
        <v>0.000428</v>
      </c>
      <c r="AZ85" s="65" t="n">
        <v>0.000455</v>
      </c>
      <c r="BA85" s="65" t="n">
        <v>0.000449</v>
      </c>
      <c r="BB85" s="65" t="n">
        <v>0.000461</v>
      </c>
      <c r="BC85" s="65" t="n">
        <v>0.000469</v>
      </c>
      <c r="BD85" s="65" t="n">
        <v>0.000469</v>
      </c>
      <c r="BE85" s="65" t="n">
        <v>0.00044</v>
      </c>
      <c r="BF85" s="65" t="n">
        <v>0.000336</v>
      </c>
      <c r="BG85" s="65" t="n">
        <v>0.000345</v>
      </c>
      <c r="BH85" s="65" t="n">
        <v>0.000337</v>
      </c>
      <c r="BI85" s="65" t="n">
        <v>0.0004</v>
      </c>
      <c r="BJ85" s="65" t="n">
        <v>0.000411</v>
      </c>
      <c r="BK85" s="65" t="n">
        <v>0.000376</v>
      </c>
      <c r="BL85" s="65" t="n">
        <v>0.000396</v>
      </c>
    </row>
    <row r="86">
      <c r="A86" s="66" t="inlineStr">
        <is>
          <t>LKFN</t>
        </is>
      </c>
      <c r="B86" s="66" t="inlineStr">
        <is>
          <t>Lakeland Financial Corp</t>
        </is>
      </c>
      <c r="C86" s="66" t="inlineStr">
        <is>
          <t>금융</t>
        </is>
      </c>
      <c r="D86" s="67" t="n"/>
      <c r="E86" s="67" t="n"/>
      <c r="F86" s="67" t="n"/>
      <c r="G86" s="67" t="n"/>
      <c r="H86" s="67" t="n"/>
      <c r="I86" s="67" t="n"/>
      <c r="J86" s="67" t="n"/>
      <c r="K86" s="67" t="n"/>
      <c r="L86" s="67" t="n"/>
      <c r="M86" s="67" t="n"/>
      <c r="N86" s="67" t="n"/>
      <c r="O86" s="67" t="n"/>
      <c r="P86" s="67" t="n"/>
      <c r="Q86" s="67" t="n"/>
      <c r="R86" s="67" t="n"/>
      <c r="S86" s="67" t="n"/>
      <c r="T86" s="67" t="n"/>
      <c r="U86" s="67" t="n"/>
      <c r="V86" s="67" t="n"/>
      <c r="W86" s="67" t="n"/>
      <c r="X86" s="67" t="n"/>
      <c r="Y86" s="67" t="n"/>
      <c r="Z86" s="67" t="n"/>
      <c r="AA86" s="67" t="n"/>
      <c r="AB86" s="67" t="n"/>
      <c r="AC86" s="67" t="n"/>
      <c r="AD86" s="67" t="n"/>
      <c r="AE86" s="67" t="n"/>
      <c r="AF86" s="67" t="n"/>
      <c r="AG86" s="67" t="n"/>
      <c r="AH86" s="68" t="n">
        <v>0.0006850000000000001</v>
      </c>
      <c r="AI86" s="68" t="n">
        <v>0.0006360000000000001</v>
      </c>
      <c r="AJ86" s="68" t="n">
        <v>0.0006579999999999999</v>
      </c>
      <c r="AK86" s="68" t="n">
        <v>0.000665</v>
      </c>
      <c r="AL86" s="68" t="n">
        <v>0.000697</v>
      </c>
      <c r="AM86" s="68" t="n">
        <v>0.000678</v>
      </c>
      <c r="AN86" s="68" t="n">
        <v>0.0006460000000000001</v>
      </c>
      <c r="AO86" s="68" t="n">
        <v>0.000644</v>
      </c>
      <c r="AP86" s="68" t="n">
        <v>0.0007000000000000001</v>
      </c>
      <c r="AQ86" s="68" t="n">
        <v>0.000681</v>
      </c>
      <c r="AR86" s="68" t="n">
        <v>0.000665</v>
      </c>
      <c r="AS86" s="68" t="n">
        <v>0.000633</v>
      </c>
      <c r="AT86" s="68" t="n">
        <v>0.0005949999999999999</v>
      </c>
      <c r="AU86" s="68" t="n">
        <v>0.000602</v>
      </c>
      <c r="AV86" s="68" t="n">
        <v>0.0006419999999999999</v>
      </c>
      <c r="AW86" s="68" t="n">
        <v>0.000644</v>
      </c>
      <c r="AX86" s="68" t="n">
        <v>0.000669</v>
      </c>
      <c r="AY86" s="68" t="n">
        <v>0.000686</v>
      </c>
      <c r="AZ86" s="68" t="n">
        <v>0.00066</v>
      </c>
      <c r="BA86" s="68" t="n">
        <v>0.000599</v>
      </c>
      <c r="BB86" s="68" t="n">
        <v>0.000596</v>
      </c>
      <c r="BC86" s="68" t="n">
        <v>0.000599</v>
      </c>
      <c r="BD86" s="68" t="n">
        <v>0.000581</v>
      </c>
      <c r="BE86" s="68" t="n">
        <v>0.000535</v>
      </c>
      <c r="BF86" s="68" t="n">
        <v>0.000384</v>
      </c>
      <c r="BG86" s="68" t="n">
        <v>0.000395</v>
      </c>
      <c r="BH86" s="68" t="n">
        <v>0.000383</v>
      </c>
      <c r="BI86" s="68" t="n">
        <v>0.000418</v>
      </c>
      <c r="BJ86" s="68" t="n">
        <v>0.000395</v>
      </c>
      <c r="BK86" s="68" t="n">
        <v>0.000358</v>
      </c>
      <c r="BL86" s="68" t="n">
        <v>0.000373</v>
      </c>
    </row>
    <row r="87">
      <c r="A87" s="4" t="inlineStr">
        <is>
          <t>BKE</t>
        </is>
      </c>
      <c r="B87" s="4" t="inlineStr">
        <is>
          <t>Buckle</t>
        </is>
      </c>
      <c r="C87" s="4" t="inlineStr">
        <is>
          <t>경기소비재</t>
        </is>
      </c>
      <c r="J87" s="65" t="n">
        <v>0.000314</v>
      </c>
      <c r="K87" s="65" t="n">
        <v>0.000308</v>
      </c>
      <c r="L87" s="65" t="n">
        <v>0.000313</v>
      </c>
      <c r="M87" s="65" t="n">
        <v>0.000289</v>
      </c>
      <c r="N87" s="65" t="n">
        <v>0.000304</v>
      </c>
      <c r="O87" s="65" t="n">
        <v>0.000334</v>
      </c>
      <c r="P87" s="65" t="n">
        <v>0.000363</v>
      </c>
      <c r="Q87" s="65" t="n">
        <v>0.000409</v>
      </c>
      <c r="R87" s="65" t="n">
        <v>0.000427</v>
      </c>
      <c r="S87" s="65" t="n">
        <v>0.000468</v>
      </c>
      <c r="T87" s="65" t="n">
        <v>0.000448</v>
      </c>
      <c r="U87" s="65" t="n">
        <v>0.000429</v>
      </c>
      <c r="V87" s="65" t="n">
        <v>0.000329</v>
      </c>
      <c r="W87" s="65" t="n">
        <v>0.000312</v>
      </c>
      <c r="X87" s="65" t="n">
        <v>0.000298</v>
      </c>
      <c r="Y87" s="65" t="n">
        <v>0.00033</v>
      </c>
      <c r="Z87" s="65" t="n">
        <v>0.000335</v>
      </c>
      <c r="AA87" s="65" t="n">
        <v>0.00034</v>
      </c>
      <c r="AB87" s="65" t="n">
        <v>0.000333</v>
      </c>
      <c r="AC87" s="65" t="n">
        <v>0.0003500000000000001</v>
      </c>
      <c r="AD87" s="65" t="n">
        <v>0.000376</v>
      </c>
      <c r="AE87" s="65" t="n">
        <v>0.00043</v>
      </c>
      <c r="AF87" s="65" t="n">
        <v>0.000336</v>
      </c>
      <c r="AG87" s="65" t="n">
        <v>0.000363</v>
      </c>
      <c r="AH87" s="65" t="n">
        <v>0.000483</v>
      </c>
      <c r="AI87" s="65" t="n">
        <v>0.000475</v>
      </c>
      <c r="AJ87" s="65" t="n">
        <v>0.00048</v>
      </c>
      <c r="AK87" s="65" t="n">
        <v>0.000459</v>
      </c>
      <c r="AL87" s="65" t="n">
        <v>0.000504</v>
      </c>
      <c r="AM87" s="65" t="n">
        <v>0.000478</v>
      </c>
      <c r="AN87" s="65" t="n">
        <v>0.0005059999999999999</v>
      </c>
      <c r="AO87" s="65" t="n">
        <v>0.000489</v>
      </c>
      <c r="AP87" s="65" t="n">
        <v>0.000578</v>
      </c>
      <c r="AQ87" s="65" t="n">
        <v>0.0005899999999999999</v>
      </c>
      <c r="AR87" s="65" t="n">
        <v>0.000547</v>
      </c>
      <c r="AS87" s="65" t="n">
        <v>0.000448</v>
      </c>
      <c r="AT87" s="65" t="n">
        <v>0.00045</v>
      </c>
      <c r="AU87" s="65" t="n">
        <v>0.000441</v>
      </c>
      <c r="AV87" s="65" t="n">
        <v>0.0005330000000000001</v>
      </c>
      <c r="AW87" s="65" t="n">
        <v>0.000567</v>
      </c>
      <c r="AX87" s="65" t="n">
        <v>0.0006169999999999999</v>
      </c>
      <c r="AY87" s="65" t="n">
        <v>0.000671</v>
      </c>
      <c r="AZ87" s="65" t="n">
        <v>0.0007109999999999999</v>
      </c>
      <c r="BA87" s="65" t="n">
        <v>0.000679</v>
      </c>
      <c r="BB87" s="65" t="n">
        <v>0.0006850000000000001</v>
      </c>
      <c r="BC87" s="65" t="n">
        <v>0.000661</v>
      </c>
      <c r="BD87" s="65" t="n">
        <v>0.000543</v>
      </c>
      <c r="BE87" s="65" t="n">
        <v>0.000579</v>
      </c>
      <c r="BF87" s="65" t="n">
        <v>0.000403</v>
      </c>
      <c r="BG87" s="65" t="n">
        <v>0.000426</v>
      </c>
      <c r="BH87" s="65" t="n">
        <v>0.000333</v>
      </c>
      <c r="BI87" s="65" t="n">
        <v>0.000339</v>
      </c>
      <c r="BJ87" s="65" t="n">
        <v>0.000359</v>
      </c>
      <c r="BK87" s="65" t="n">
        <v>0.000318</v>
      </c>
      <c r="BL87" s="65" t="n">
        <v>0.000339</v>
      </c>
    </row>
    <row r="88">
      <c r="A88" s="66" t="inlineStr">
        <is>
          <t>FLO</t>
        </is>
      </c>
      <c r="B88" s="66" t="inlineStr">
        <is>
          <t>Flowers Foods Inc</t>
        </is>
      </c>
      <c r="C88" s="66" t="inlineStr">
        <is>
          <t>필수소비재</t>
        </is>
      </c>
      <c r="D88" s="68" t="n">
        <v>0.001612</v>
      </c>
      <c r="E88" s="68" t="n">
        <v>0.001622</v>
      </c>
      <c r="F88" s="68" t="n">
        <v>0.001727</v>
      </c>
      <c r="G88" s="68" t="n">
        <v>0.001769</v>
      </c>
      <c r="H88" s="68" t="n">
        <v>0.001868</v>
      </c>
      <c r="I88" s="68" t="n">
        <v>0.001855</v>
      </c>
      <c r="J88" s="68" t="n">
        <v>0.001654</v>
      </c>
      <c r="K88" s="68" t="n">
        <v>0.001784</v>
      </c>
      <c r="L88" s="68" t="n">
        <v>0.001786</v>
      </c>
      <c r="M88" s="68" t="n">
        <v>0.001853</v>
      </c>
      <c r="N88" s="68" t="n">
        <v>0.00193</v>
      </c>
      <c r="O88" s="68" t="n">
        <v>0.001909</v>
      </c>
      <c r="P88" s="68" t="n">
        <v>0.001916</v>
      </c>
      <c r="Q88" s="68" t="n">
        <v>0.00201</v>
      </c>
      <c r="R88" s="68" t="n">
        <v>0.00197</v>
      </c>
      <c r="S88" s="68" t="n">
        <v>0.001941</v>
      </c>
      <c r="T88" s="68" t="n">
        <v>0.001839</v>
      </c>
      <c r="U88" s="68" t="n">
        <v>0.001914</v>
      </c>
      <c r="V88" s="67" t="n"/>
      <c r="W88" s="67" t="n"/>
      <c r="X88" s="67" t="n"/>
      <c r="Y88" s="67" t="n"/>
      <c r="Z88" s="67" t="n"/>
      <c r="AA88" s="67" t="n"/>
      <c r="AB88" s="67" t="n"/>
      <c r="AC88" s="67" t="n"/>
      <c r="AD88" s="67" t="n"/>
      <c r="AE88" s="67" t="n"/>
      <c r="AF88" s="67" t="n"/>
      <c r="AG88" s="67" t="n"/>
      <c r="AH88" s="67" t="n"/>
      <c r="AI88" s="67" t="n"/>
      <c r="AJ88" s="67" t="n"/>
      <c r="AK88" s="67" t="n"/>
      <c r="AL88" s="67" t="n"/>
      <c r="AM88" s="67" t="n"/>
      <c r="AN88" s="67" t="n"/>
      <c r="AO88" s="67" t="n"/>
      <c r="AP88" s="67" t="n"/>
      <c r="AQ88" s="67" t="n"/>
      <c r="AR88" s="67" t="n"/>
      <c r="AS88" s="67" t="n"/>
      <c r="AT88" s="68" t="n">
        <v>0.001455</v>
      </c>
      <c r="AU88" s="68" t="n">
        <v>0.001461</v>
      </c>
      <c r="AV88" s="68" t="n">
        <v>0.001388</v>
      </c>
      <c r="AW88" s="68" t="n">
        <v>0.001287</v>
      </c>
      <c r="AX88" s="68" t="n">
        <v>0.001282</v>
      </c>
      <c r="AY88" s="68" t="n">
        <v>0.001158</v>
      </c>
      <c r="AZ88" s="68" t="n">
        <v>0.00102</v>
      </c>
      <c r="BA88" s="68" t="n">
        <v>0.000956</v>
      </c>
      <c r="BB88" s="68" t="n">
        <v>0.000839</v>
      </c>
      <c r="BC88" s="68" t="n">
        <v>0.000944</v>
      </c>
      <c r="BD88" s="68" t="n">
        <v>0.0009180000000000001</v>
      </c>
      <c r="BE88" s="68" t="n">
        <v>0.000749</v>
      </c>
      <c r="BF88" s="68" t="n">
        <v>0.000457</v>
      </c>
      <c r="BG88" s="68" t="n">
        <v>0.000471</v>
      </c>
      <c r="BH88" s="68" t="n">
        <v>0.00041</v>
      </c>
      <c r="BI88" s="68" t="n">
        <v>0.000471</v>
      </c>
      <c r="BJ88" s="68" t="n">
        <v>0.000386</v>
      </c>
      <c r="BK88" s="68" t="n">
        <v>0.000349</v>
      </c>
      <c r="BL88" s="68" t="n">
        <v>0.000304</v>
      </c>
    </row>
    <row r="89">
      <c r="A89" s="4" t="inlineStr">
        <is>
          <t>PFBC</t>
        </is>
      </c>
      <c r="B89" s="4" t="inlineStr">
        <is>
          <t>Preferred Bank</t>
        </is>
      </c>
      <c r="C89" s="4" t="inlineStr">
        <is>
          <t>금융</t>
        </is>
      </c>
      <c r="AH89" s="65" t="n">
        <v>0.000386</v>
      </c>
      <c r="AI89" s="65" t="n">
        <v>0.000405</v>
      </c>
      <c r="AJ89" s="65" t="n">
        <v>0.000391</v>
      </c>
      <c r="AK89" s="65" t="n">
        <v>0.000399</v>
      </c>
      <c r="AL89" s="65" t="n">
        <v>0.000428</v>
      </c>
      <c r="AM89" s="65" t="n">
        <v>0.000403</v>
      </c>
      <c r="AN89" s="65" t="n">
        <v>0.000385</v>
      </c>
      <c r="AO89" s="65" t="n">
        <v>0.000403</v>
      </c>
      <c r="AP89" s="65" t="n">
        <v>0.000433</v>
      </c>
      <c r="AQ89" s="65" t="n">
        <v>0.000415</v>
      </c>
      <c r="AR89" s="65" t="n">
        <v>0.000436</v>
      </c>
      <c r="AS89" s="65" t="n">
        <v>0.000412</v>
      </c>
      <c r="AT89" s="65" t="n">
        <v>0.000407</v>
      </c>
      <c r="AU89" s="65" t="n">
        <v>0.000419</v>
      </c>
      <c r="AV89" s="65" t="n">
        <v>0.000432</v>
      </c>
      <c r="AW89" s="65" t="n">
        <v>0.0004349999999999999</v>
      </c>
      <c r="AX89" s="65" t="n">
        <v>0.000456</v>
      </c>
      <c r="AY89" s="65" t="n">
        <v>0.00045</v>
      </c>
      <c r="AZ89" s="65" t="n">
        <v>0.000418</v>
      </c>
      <c r="BA89" s="65" t="n">
        <v>0.00043</v>
      </c>
      <c r="BB89" s="65" t="n">
        <v>0.0004349999999999999</v>
      </c>
      <c r="BC89" s="65" t="n">
        <v>0.000442</v>
      </c>
      <c r="BD89" s="65" t="n">
        <v>0.000369</v>
      </c>
      <c r="BE89" s="65" t="n">
        <v>0.000356</v>
      </c>
      <c r="BF89" s="65" t="n">
        <v>0.000273</v>
      </c>
      <c r="BG89" s="65" t="n">
        <v>0.000276</v>
      </c>
      <c r="BH89" s="65" t="n">
        <v>0.000274</v>
      </c>
      <c r="BI89" s="65" t="n">
        <v>0.000316</v>
      </c>
      <c r="BJ89" s="65" t="n">
        <v>0.000294</v>
      </c>
      <c r="BK89" s="65" t="n">
        <v>0.000275</v>
      </c>
      <c r="BL89" s="65" t="n">
        <v>0.000299</v>
      </c>
    </row>
    <row r="90">
      <c r="A90" s="66" t="inlineStr">
        <is>
          <t>WEN</t>
        </is>
      </c>
      <c r="B90" s="66" t="inlineStr">
        <is>
          <t>Wendys</t>
        </is>
      </c>
      <c r="C90" s="66" t="inlineStr">
        <is>
          <t>경기소비재</t>
        </is>
      </c>
      <c r="D90" s="67" t="n"/>
      <c r="E90" s="67" t="n"/>
      <c r="F90" s="67" t="n"/>
      <c r="G90" s="67" t="n"/>
      <c r="H90" s="67" t="n"/>
      <c r="I90" s="67" t="n"/>
      <c r="J90" s="67" t="n"/>
      <c r="K90" s="67" t="n"/>
      <c r="L90" s="67" t="n"/>
      <c r="M90" s="67" t="n"/>
      <c r="N90" s="67" t="n"/>
      <c r="O90" s="67" t="n"/>
      <c r="P90" s="67" t="n"/>
      <c r="Q90" s="67" t="n"/>
      <c r="R90" s="67" t="n"/>
      <c r="S90" s="67" t="n"/>
      <c r="T90" s="67" t="n"/>
      <c r="U90" s="67" t="n"/>
      <c r="V90" s="68" t="n">
        <v>0.001157</v>
      </c>
      <c r="W90" s="68" t="n">
        <v>0.001187</v>
      </c>
      <c r="X90" s="68" t="n">
        <v>0.001236</v>
      </c>
      <c r="Y90" s="68" t="n">
        <v>0.001204</v>
      </c>
      <c r="Z90" s="68" t="n">
        <v>0.001142</v>
      </c>
      <c r="AA90" s="68" t="n">
        <v>0.001067</v>
      </c>
      <c r="AB90" s="68" t="n">
        <v>0.001147</v>
      </c>
      <c r="AC90" s="68" t="n">
        <v>0.001116</v>
      </c>
      <c r="AD90" s="68" t="n">
        <v>0.001035</v>
      </c>
      <c r="AE90" s="68" t="n">
        <v>0.0009959999999999999</v>
      </c>
      <c r="AF90" s="68" t="n">
        <v>0.0009790000000000001</v>
      </c>
      <c r="AG90" s="68" t="n">
        <v>0.0009170000000000001</v>
      </c>
      <c r="AH90" s="68" t="n">
        <v>0.001275</v>
      </c>
      <c r="AI90" s="68" t="n">
        <v>0.001423</v>
      </c>
      <c r="AJ90" s="68" t="n">
        <v>0.001217</v>
      </c>
      <c r="AK90" s="68" t="n">
        <v>0.001192</v>
      </c>
      <c r="AL90" s="68" t="n">
        <v>0.001124</v>
      </c>
      <c r="AM90" s="68" t="n">
        <v>0.001099</v>
      </c>
      <c r="AN90" s="68" t="n">
        <v>0.001132</v>
      </c>
      <c r="AO90" s="68" t="n">
        <v>0.001239</v>
      </c>
      <c r="AP90" s="68" t="n">
        <v>0.001138</v>
      </c>
      <c r="AQ90" s="68" t="n">
        <v>0.00108</v>
      </c>
      <c r="AR90" s="68" t="n">
        <v>0.0009660000000000001</v>
      </c>
      <c r="AS90" s="68" t="n">
        <v>0.00099</v>
      </c>
      <c r="AT90" s="68" t="n">
        <v>0.0009790000000000001</v>
      </c>
      <c r="AU90" s="68" t="n">
        <v>0.000909</v>
      </c>
      <c r="AV90" s="68" t="n">
        <v>0.0008169999999999999</v>
      </c>
      <c r="AW90" s="68" t="n">
        <v>0.0007560000000000001</v>
      </c>
      <c r="AX90" s="68" t="n">
        <v>0.0006519999999999999</v>
      </c>
      <c r="AY90" s="68" t="n">
        <v>0.000671</v>
      </c>
      <c r="AZ90" s="68" t="n">
        <v>0.000583</v>
      </c>
      <c r="BA90" s="68" t="n">
        <v>0.000555</v>
      </c>
      <c r="BB90" s="68" t="n">
        <v>0.0005369999999999999</v>
      </c>
      <c r="BC90" s="68" t="n">
        <v>0.000541</v>
      </c>
      <c r="BD90" s="68" t="n">
        <v>0.00047</v>
      </c>
      <c r="BE90" s="68" t="n">
        <v>0.000434</v>
      </c>
      <c r="BF90" s="68" t="n">
        <v>0.000292</v>
      </c>
      <c r="BG90" s="68" t="n">
        <v>0.000271</v>
      </c>
      <c r="BH90" s="68" t="n">
        <v>0.000315</v>
      </c>
      <c r="BI90" s="68" t="n">
        <v>0.000375</v>
      </c>
      <c r="BJ90" s="68" t="n">
        <v>0.0003</v>
      </c>
      <c r="BK90" s="68" t="n">
        <v>0.00032</v>
      </c>
      <c r="BL90" s="68" t="n">
        <v>0.000259</v>
      </c>
    </row>
    <row r="91">
      <c r="A91" s="4" t="inlineStr">
        <is>
          <t>CNA</t>
        </is>
      </c>
      <c r="B91" s="4" t="inlineStr">
        <is>
          <t>Cna Financial Corp</t>
        </is>
      </c>
      <c r="C91" s="4" t="inlineStr">
        <is>
          <t>금융</t>
        </is>
      </c>
      <c r="AT91" s="65" t="n">
        <v>0.00043</v>
      </c>
      <c r="AU91" s="65" t="n">
        <v>0.000441</v>
      </c>
      <c r="AV91" s="65" t="n">
        <v>0.0004370000000000001</v>
      </c>
      <c r="AW91" s="65" t="n">
        <v>0.000413</v>
      </c>
      <c r="AX91" s="65" t="n">
        <v>0.000394</v>
      </c>
      <c r="AY91" s="65" t="n">
        <v>0.000421</v>
      </c>
      <c r="AZ91" s="65" t="n">
        <v>0.000403</v>
      </c>
      <c r="BA91" s="65" t="n">
        <v>0.0004</v>
      </c>
      <c r="BB91" s="65" t="n">
        <v>0.0004059999999999999</v>
      </c>
      <c r="BC91" s="65" t="n">
        <v>0.000425</v>
      </c>
      <c r="BD91" s="65" t="n">
        <v>0.000392</v>
      </c>
      <c r="BE91" s="65" t="n">
        <v>0.000373</v>
      </c>
      <c r="BF91" s="65" t="n">
        <v>0.000264</v>
      </c>
      <c r="BG91" s="65" t="n">
        <v>0.000266</v>
      </c>
      <c r="BH91" s="65" t="n">
        <v>0.000229</v>
      </c>
      <c r="BI91" s="65" t="n">
        <v>0.000286</v>
      </c>
      <c r="BJ91" s="65" t="n">
        <v>0.000293</v>
      </c>
      <c r="BK91" s="65" t="n">
        <v>0.000257</v>
      </c>
      <c r="BL91" s="65" t="n">
        <v>0.000257</v>
      </c>
    </row>
    <row r="92">
      <c r="A92" s="66" t="inlineStr">
        <is>
          <t>CPF</t>
        </is>
      </c>
      <c r="B92" s="66" t="inlineStr">
        <is>
          <t>Central Pacific Financial Corp</t>
        </is>
      </c>
      <c r="C92" s="66" t="inlineStr">
        <is>
          <t>금융</t>
        </is>
      </c>
      <c r="D92" s="67" t="n"/>
      <c r="E92" s="67" t="n"/>
      <c r="F92" s="67" t="n"/>
      <c r="G92" s="67" t="n"/>
      <c r="H92" s="67" t="n"/>
      <c r="I92" s="67" t="n"/>
      <c r="J92" s="67" t="n"/>
      <c r="K92" s="67" t="n"/>
      <c r="L92" s="67" t="n"/>
      <c r="M92" s="67" t="n"/>
      <c r="N92" s="67" t="n"/>
      <c r="O92" s="67" t="n"/>
      <c r="P92" s="67" t="n"/>
      <c r="Q92" s="67" t="n"/>
      <c r="R92" s="67" t="n"/>
      <c r="S92" s="67" t="n"/>
      <c r="T92" s="67" t="n"/>
      <c r="U92" s="67" t="n"/>
      <c r="V92" s="68" t="n">
        <v>0.000152</v>
      </c>
      <c r="W92" s="68" t="n">
        <v>0.000136</v>
      </c>
      <c r="X92" s="68" t="n">
        <v>0.000131</v>
      </c>
      <c r="Y92" s="68" t="n">
        <v>0.000136</v>
      </c>
      <c r="Z92" s="68" t="n">
        <v>0.000152</v>
      </c>
      <c r="AA92" s="68" t="n">
        <v>0.000143</v>
      </c>
      <c r="AB92" s="68" t="n">
        <v>0.000149</v>
      </c>
      <c r="AC92" s="68" t="n">
        <v>0.000146</v>
      </c>
      <c r="AD92" s="68" t="n">
        <v>0.000158</v>
      </c>
      <c r="AE92" s="68" t="n">
        <v>0.000161</v>
      </c>
      <c r="AF92" s="68" t="n">
        <v>0.000157</v>
      </c>
      <c r="AG92" s="68" t="n">
        <v>0.000149</v>
      </c>
      <c r="AH92" s="68" t="n">
        <v>0.000215</v>
      </c>
      <c r="AI92" s="68" t="n">
        <v>0.000228</v>
      </c>
      <c r="AJ92" s="68" t="n">
        <v>0.000227</v>
      </c>
      <c r="AK92" s="68" t="n">
        <v>0.00024</v>
      </c>
      <c r="AL92" s="68" t="n">
        <v>0.000278</v>
      </c>
      <c r="AM92" s="68" t="n">
        <v>0.000291</v>
      </c>
      <c r="AN92" s="68" t="n">
        <v>0.00031</v>
      </c>
      <c r="AO92" s="68" t="n">
        <v>0.000283</v>
      </c>
      <c r="AP92" s="68" t="n">
        <v>0.00032</v>
      </c>
      <c r="AQ92" s="68" t="n">
        <v>0.000305</v>
      </c>
      <c r="AR92" s="68" t="n">
        <v>0.000308</v>
      </c>
      <c r="AS92" s="68" t="n">
        <v>0.000296</v>
      </c>
      <c r="AT92" s="68" t="n">
        <v>0.000287</v>
      </c>
      <c r="AU92" s="68" t="n">
        <v>0.000295</v>
      </c>
      <c r="AV92" s="68" t="n">
        <v>0.000302</v>
      </c>
      <c r="AW92" s="68" t="n">
        <v>0.00031</v>
      </c>
      <c r="AX92" s="68" t="n">
        <v>0.000295</v>
      </c>
      <c r="AY92" s="68" t="n">
        <v>0.000328</v>
      </c>
      <c r="AZ92" s="68" t="n">
        <v>0.000328</v>
      </c>
      <c r="BA92" s="68" t="n">
        <v>0.000315</v>
      </c>
      <c r="BB92" s="68" t="n">
        <v>0.000323</v>
      </c>
      <c r="BC92" s="68" t="n">
        <v>0.000342</v>
      </c>
      <c r="BD92" s="68" t="n">
        <v>0.000332</v>
      </c>
      <c r="BE92" s="68" t="n">
        <v>0.000306</v>
      </c>
      <c r="BF92" s="68" t="n">
        <v>0.000224</v>
      </c>
      <c r="BG92" s="68" t="n">
        <v>0.000228</v>
      </c>
      <c r="BH92" s="68" t="n">
        <v>0.000226</v>
      </c>
      <c r="BI92" s="68" t="n">
        <v>0.000269</v>
      </c>
      <c r="BJ92" s="68" t="n">
        <v>0.00026</v>
      </c>
      <c r="BK92" s="68" t="n">
        <v>0.000237</v>
      </c>
      <c r="BL92" s="68" t="n">
        <v>0.000239</v>
      </c>
    </row>
    <row r="93">
      <c r="A93" s="4" t="inlineStr">
        <is>
          <t>HAFC</t>
        </is>
      </c>
      <c r="B93" s="4" t="inlineStr">
        <is>
          <t>Hanmi Financial Corp</t>
        </is>
      </c>
      <c r="C93" s="4" t="inlineStr">
        <is>
          <t>금융</t>
        </is>
      </c>
      <c r="V93" s="65" t="n">
        <v>0.000177</v>
      </c>
      <c r="W93" s="65" t="n">
        <v>0.000155</v>
      </c>
      <c r="X93" s="65" t="n">
        <v>0.000144</v>
      </c>
      <c r="Y93" s="65" t="n">
        <v>0.000148</v>
      </c>
      <c r="Z93" s="65" t="n">
        <v>0.000181</v>
      </c>
      <c r="AA93" s="65" t="n">
        <v>0.000168</v>
      </c>
      <c r="AB93" s="65" t="n">
        <v>0.000166</v>
      </c>
      <c r="AC93" s="65" t="n">
        <v>0.000156</v>
      </c>
      <c r="AD93" s="65" t="n">
        <v>0.000166</v>
      </c>
      <c r="AE93" s="65" t="n">
        <v>0.000178</v>
      </c>
      <c r="AF93" s="65" t="n">
        <v>0.000154</v>
      </c>
      <c r="AG93" s="65" t="n">
        <v>0.000136</v>
      </c>
      <c r="BF93" s="65" t="n">
        <v>0.000208</v>
      </c>
      <c r="BG93" s="65" t="n">
        <v>0.000229</v>
      </c>
      <c r="BH93" s="65" t="n">
        <v>0.000224</v>
      </c>
      <c r="BI93" s="65" t="n">
        <v>0.000259</v>
      </c>
      <c r="BJ93" s="65" t="n">
        <v>0.000237</v>
      </c>
      <c r="BK93" s="65" t="n">
        <v>0.000225</v>
      </c>
      <c r="BL93" s="65" t="n">
        <v>0.000238</v>
      </c>
    </row>
    <row r="94">
      <c r="A94" s="66" t="inlineStr">
        <is>
          <t>ORRF</t>
        </is>
      </c>
      <c r="B94" s="66" t="inlineStr">
        <is>
          <t>Orrstown Financial Services Inc</t>
        </is>
      </c>
      <c r="C94" s="66" t="inlineStr">
        <is>
          <t>금융</t>
        </is>
      </c>
      <c r="D94" s="67" t="n"/>
      <c r="E94" s="67" t="n"/>
      <c r="F94" s="67" t="n"/>
      <c r="G94" s="67" t="n"/>
      <c r="H94" s="67" t="n"/>
      <c r="I94" s="67" t="n"/>
      <c r="J94" s="67" t="n"/>
      <c r="K94" s="67" t="n"/>
      <c r="L94" s="67" t="n"/>
      <c r="M94" s="67" t="n"/>
      <c r="N94" s="67" t="n"/>
      <c r="O94" s="67" t="n"/>
      <c r="P94" s="67" t="n"/>
      <c r="Q94" s="67" t="n"/>
      <c r="R94" s="67" t="n"/>
      <c r="S94" s="67" t="n"/>
      <c r="T94" s="67" t="n"/>
      <c r="U94" s="67" t="n"/>
      <c r="V94" s="67" t="n"/>
      <c r="W94" s="67" t="n"/>
      <c r="X94" s="67" t="n"/>
      <c r="Y94" s="67" t="n"/>
      <c r="Z94" s="67" t="n"/>
      <c r="AA94" s="67" t="n"/>
      <c r="AB94" s="67" t="n"/>
      <c r="AC94" s="67" t="n"/>
      <c r="AD94" s="67" t="n"/>
      <c r="AE94" s="67" t="n"/>
      <c r="AF94" s="67" t="n"/>
      <c r="AG94" s="67" t="n"/>
      <c r="AH94" s="67" t="n"/>
      <c r="AI94" s="67" t="n"/>
      <c r="AJ94" s="67" t="n"/>
      <c r="AK94" s="67" t="n"/>
      <c r="AL94" s="67" t="n"/>
      <c r="AM94" s="67" t="n"/>
      <c r="AN94" s="67" t="n"/>
      <c r="AO94" s="67" t="n"/>
      <c r="AP94" s="67" t="n"/>
      <c r="AQ94" s="67" t="n"/>
      <c r="AR94" s="67" t="n"/>
      <c r="AS94" s="67" t="n"/>
      <c r="AT94" s="67" t="n"/>
      <c r="AU94" s="67" t="n"/>
      <c r="AV94" s="67" t="n"/>
      <c r="AW94" s="67" t="n"/>
      <c r="AX94" s="67" t="n"/>
      <c r="AY94" s="67" t="n"/>
      <c r="AZ94" s="67" t="n"/>
      <c r="BA94" s="67" t="n"/>
      <c r="BB94" s="67" t="n"/>
      <c r="BC94" s="67" t="n"/>
      <c r="BD94" s="67" t="n"/>
      <c r="BE94" s="67" t="n"/>
      <c r="BF94" s="68" t="n">
        <v>0.000184</v>
      </c>
      <c r="BG94" s="68" t="n">
        <v>0.000185</v>
      </c>
      <c r="BH94" s="68" t="n">
        <v>0.00018</v>
      </c>
      <c r="BI94" s="68" t="n">
        <v>0.000218</v>
      </c>
      <c r="BJ94" s="68" t="n">
        <v>0.000217</v>
      </c>
      <c r="BK94" s="68" t="n">
        <v>0.000197</v>
      </c>
      <c r="BL94" s="68" t="n">
        <v>0.000211</v>
      </c>
    </row>
    <row r="95">
      <c r="A95" s="4" t="inlineStr">
        <is>
          <t>VRTS</t>
        </is>
      </c>
      <c r="B95" s="4" t="inlineStr">
        <is>
          <t>Virtus Investment Partners</t>
        </is>
      </c>
      <c r="C95" s="4" t="inlineStr">
        <is>
          <t>금융</t>
        </is>
      </c>
      <c r="AH95" s="65" t="n">
        <v>0.00068</v>
      </c>
      <c r="AI95" s="65" t="n">
        <v>0.0006310000000000001</v>
      </c>
      <c r="AJ95" s="65" t="n">
        <v>0.000644</v>
      </c>
      <c r="AK95" s="65" t="n">
        <v>0.0006479999999999999</v>
      </c>
      <c r="AL95" s="65" t="n">
        <v>0.00061</v>
      </c>
      <c r="AM95" s="65" t="n">
        <v>0.000559</v>
      </c>
      <c r="AN95" s="65" t="n">
        <v>0.000546</v>
      </c>
      <c r="AO95" s="65" t="n">
        <v>0.000562</v>
      </c>
      <c r="AP95" s="65" t="n">
        <v>0.000616</v>
      </c>
      <c r="AQ95" s="65" t="n">
        <v>0.000569</v>
      </c>
      <c r="AR95" s="65" t="n">
        <v>0.000508</v>
      </c>
      <c r="AS95" s="65" t="n">
        <v>0.0004660000000000001</v>
      </c>
      <c r="AT95" s="65" t="n">
        <v>0.000446</v>
      </c>
      <c r="AU95" s="65" t="n">
        <v>0.000428</v>
      </c>
      <c r="AV95" s="65" t="n">
        <v>0.000474</v>
      </c>
      <c r="AW95" s="65" t="n">
        <v>0.000486</v>
      </c>
      <c r="AX95" s="65" t="n">
        <v>0.000518</v>
      </c>
      <c r="AY95" s="65" t="n">
        <v>0.000512</v>
      </c>
      <c r="AZ95" s="65" t="n">
        <v>0.000485</v>
      </c>
      <c r="BA95" s="65" t="n">
        <v>0.000425</v>
      </c>
      <c r="BB95" s="65" t="n">
        <v>0.0004080000000000001</v>
      </c>
      <c r="BC95" s="65" t="n">
        <v>0.000426</v>
      </c>
      <c r="BD95" s="65" t="n">
        <v>0.000396</v>
      </c>
      <c r="BE95" s="65" t="n">
        <v>0.000314</v>
      </c>
      <c r="BF95" s="65" t="n">
        <v>0.000227</v>
      </c>
      <c r="BG95" s="65" t="n">
        <v>0.00022</v>
      </c>
      <c r="BH95" s="65" t="n">
        <v>0.000237</v>
      </c>
      <c r="BI95" s="65" t="n">
        <v>0.00024</v>
      </c>
      <c r="BJ95" s="65" t="n">
        <v>0.00027</v>
      </c>
      <c r="BK95" s="65" t="n">
        <v>0.000248</v>
      </c>
      <c r="BL95" s="65" t="n">
        <v>0.00021</v>
      </c>
    </row>
    <row r="96">
      <c r="A96" s="66" t="inlineStr">
        <is>
          <t>THFF</t>
        </is>
      </c>
      <c r="B96" s="66" t="inlineStr">
        <is>
          <t>First Financial Corporation Corp</t>
        </is>
      </c>
      <c r="C96" s="66" t="inlineStr">
        <is>
          <t>금융</t>
        </is>
      </c>
      <c r="D96" s="67" t="n"/>
      <c r="E96" s="67" t="n"/>
      <c r="F96" s="67" t="n"/>
      <c r="G96" s="67" t="n"/>
      <c r="H96" s="67" t="n"/>
      <c r="I96" s="67" t="n"/>
      <c r="J96" s="67" t="n"/>
      <c r="K96" s="67" t="n"/>
      <c r="L96" s="67" t="n"/>
      <c r="M96" s="67" t="n"/>
      <c r="N96" s="67" t="n"/>
      <c r="O96" s="67" t="n"/>
      <c r="P96" s="67" t="n"/>
      <c r="Q96" s="67" t="n"/>
      <c r="R96" s="67" t="n"/>
      <c r="S96" s="67" t="n"/>
      <c r="T96" s="67" t="n"/>
      <c r="U96" s="67" t="n"/>
      <c r="V96" s="67" t="n"/>
      <c r="W96" s="67" t="n"/>
      <c r="X96" s="67" t="n"/>
      <c r="Y96" s="67" t="n"/>
      <c r="Z96" s="67" t="n"/>
      <c r="AA96" s="67" t="n"/>
      <c r="AB96" s="67" t="n"/>
      <c r="AC96" s="67" t="n"/>
      <c r="AD96" s="67" t="n"/>
      <c r="AE96" s="67" t="n"/>
      <c r="AF96" s="67" t="n"/>
      <c r="AG96" s="67" t="n"/>
      <c r="AH96" s="67" t="n"/>
      <c r="AI96" s="67" t="n"/>
      <c r="AJ96" s="67" t="n"/>
      <c r="AK96" s="67" t="n"/>
      <c r="AL96" s="67" t="n"/>
      <c r="AM96" s="67" t="n"/>
      <c r="AN96" s="67" t="n"/>
      <c r="AO96" s="67" t="n"/>
      <c r="AP96" s="67" t="n"/>
      <c r="AQ96" s="67" t="n"/>
      <c r="AR96" s="67" t="n"/>
      <c r="AS96" s="67" t="n"/>
      <c r="AT96" s="68" t="n">
        <v>0.000202</v>
      </c>
      <c r="AU96" s="68" t="n">
        <v>0.000225</v>
      </c>
      <c r="AV96" s="68" t="n">
        <v>0.000233</v>
      </c>
      <c r="AW96" s="68" t="n">
        <v>0.000236</v>
      </c>
      <c r="AX96" s="68" t="n">
        <v>0.000234</v>
      </c>
      <c r="AY96" s="68" t="n">
        <v>0.000244</v>
      </c>
      <c r="AZ96" s="68" t="n">
        <v>0.000272</v>
      </c>
      <c r="BA96" s="68" t="n">
        <v>0.000262</v>
      </c>
      <c r="BB96" s="68" t="n">
        <v>0.000278</v>
      </c>
      <c r="BC96" s="68" t="n">
        <v>0.000292</v>
      </c>
      <c r="BD96" s="68" t="n">
        <v>0.000295</v>
      </c>
      <c r="BE96" s="68" t="n">
        <v>0.000269</v>
      </c>
      <c r="BF96" s="68" t="n">
        <v>0.000201</v>
      </c>
      <c r="BG96" s="68" t="n">
        <v>0.000201</v>
      </c>
      <c r="BH96" s="68" t="n">
        <v>0.000205</v>
      </c>
      <c r="BI96" s="68" t="n">
        <v>0.000246</v>
      </c>
      <c r="BJ96" s="68" t="n">
        <v>0.000247</v>
      </c>
      <c r="BK96" s="68" t="n">
        <v>0.000226</v>
      </c>
      <c r="BL96" s="68" t="n">
        <v>0.000204</v>
      </c>
    </row>
    <row r="97">
      <c r="A97" s="4" t="inlineStr">
        <is>
          <t>IBCP</t>
        </is>
      </c>
      <c r="B97" s="4" t="inlineStr">
        <is>
          <t>Independent Bank Corp</t>
        </is>
      </c>
      <c r="C97" s="4" t="inlineStr">
        <is>
          <t>금융</t>
        </is>
      </c>
      <c r="BF97" s="65" t="n">
        <v>0.000178</v>
      </c>
      <c r="BG97" s="65" t="n">
        <v>0.000176</v>
      </c>
      <c r="BH97" s="65" t="n">
        <v>0.000175</v>
      </c>
      <c r="BI97" s="65" t="n">
        <v>0.000201</v>
      </c>
      <c r="BJ97" s="65" t="n">
        <v>0.000199</v>
      </c>
      <c r="BK97" s="65" t="n">
        <v>0.00018</v>
      </c>
      <c r="BL97" s="65" t="n">
        <v>0.000204</v>
      </c>
    </row>
    <row r="98">
      <c r="A98" s="66" t="inlineStr">
        <is>
          <t>CCBG</t>
        </is>
      </c>
      <c r="B98" s="66" t="inlineStr">
        <is>
          <t>Capital City Bank Inc</t>
        </is>
      </c>
      <c r="C98" s="66" t="inlineStr">
        <is>
          <t>금융</t>
        </is>
      </c>
      <c r="D98" s="67" t="n"/>
      <c r="E98" s="67" t="n"/>
      <c r="F98" s="67" t="n"/>
      <c r="G98" s="67" t="n"/>
      <c r="H98" s="67" t="n"/>
      <c r="I98" s="67" t="n"/>
      <c r="J98" s="67" t="n"/>
      <c r="K98" s="67" t="n"/>
      <c r="L98" s="67" t="n"/>
      <c r="M98" s="67" t="n"/>
      <c r="N98" s="67" t="n"/>
      <c r="O98" s="67" t="n"/>
      <c r="P98" s="67" t="n"/>
      <c r="Q98" s="67" t="n"/>
      <c r="R98" s="67" t="n"/>
      <c r="S98" s="67" t="n"/>
      <c r="T98" s="67" t="n"/>
      <c r="U98" s="67" t="n"/>
      <c r="V98" s="67" t="n"/>
      <c r="W98" s="67" t="n"/>
      <c r="X98" s="67" t="n"/>
      <c r="Y98" s="67" t="n"/>
      <c r="Z98" s="67" t="n"/>
      <c r="AA98" s="67" t="n"/>
      <c r="AB98" s="67" t="n"/>
      <c r="AC98" s="67" t="n"/>
      <c r="AD98" s="67" t="n"/>
      <c r="AE98" s="67" t="n"/>
      <c r="AF98" s="67" t="n"/>
      <c r="AG98" s="67" t="n"/>
      <c r="AH98" s="67" t="n"/>
      <c r="AI98" s="67" t="n"/>
      <c r="AJ98" s="67" t="n"/>
      <c r="AK98" s="67" t="n"/>
      <c r="AL98" s="67" t="n"/>
      <c r="AM98" s="67" t="n"/>
      <c r="AN98" s="67" t="n"/>
      <c r="AO98" s="67" t="n"/>
      <c r="AP98" s="67" t="n"/>
      <c r="AQ98" s="67" t="n"/>
      <c r="AR98" s="67" t="n"/>
      <c r="AS98" s="67" t="n"/>
      <c r="AT98" s="67" t="n"/>
      <c r="AU98" s="67" t="n"/>
      <c r="AV98" s="67" t="n"/>
      <c r="AW98" s="67" t="n"/>
      <c r="AX98" s="67" t="n"/>
      <c r="AY98" s="67" t="n"/>
      <c r="AZ98" s="67" t="n"/>
      <c r="BA98" s="67" t="n"/>
      <c r="BB98" s="67" t="n"/>
      <c r="BC98" s="67" t="n"/>
      <c r="BD98" s="67" t="n"/>
      <c r="BE98" s="67" t="n"/>
      <c r="BF98" s="68" t="n">
        <v>0.000155</v>
      </c>
      <c r="BG98" s="68" t="n">
        <v>0.00016</v>
      </c>
      <c r="BH98" s="68" t="n">
        <v>0.000153</v>
      </c>
      <c r="BI98" s="68" t="n">
        <v>0.000185</v>
      </c>
      <c r="BJ98" s="68" t="n">
        <v>0.000182</v>
      </c>
      <c r="BK98" s="68" t="n">
        <v>0.000169</v>
      </c>
      <c r="BL98" s="68" t="n">
        <v>0.000173</v>
      </c>
    </row>
    <row r="99">
      <c r="A99" s="4" t="inlineStr">
        <is>
          <t>EBF</t>
        </is>
      </c>
      <c r="B99" s="4" t="inlineStr">
        <is>
          <t>Ennis Inc</t>
        </is>
      </c>
      <c r="C99" s="4" t="inlineStr">
        <is>
          <t>산업재</t>
        </is>
      </c>
      <c r="D99" s="65" t="n">
        <v>0.000172</v>
      </c>
      <c r="E99" s="65" t="n">
        <v>0.000165</v>
      </c>
      <c r="F99" s="65" t="n">
        <v>0.000169</v>
      </c>
      <c r="G99" s="65" t="n">
        <v>0.000166</v>
      </c>
      <c r="H99" s="65" t="n">
        <v>0.000166</v>
      </c>
      <c r="I99" s="65" t="n">
        <v>0.000167</v>
      </c>
      <c r="V99" s="65" t="n">
        <v>0.00017</v>
      </c>
      <c r="W99" s="65" t="n">
        <v>0.000158</v>
      </c>
      <c r="X99" s="65" t="n">
        <v>0.000164</v>
      </c>
      <c r="Y99" s="65" t="n">
        <v>0.000172</v>
      </c>
      <c r="Z99" s="65" t="n">
        <v>0.000174</v>
      </c>
      <c r="AA99" s="65" t="n">
        <v>0.000175</v>
      </c>
      <c r="AB99" s="65" t="n">
        <v>0.000184</v>
      </c>
      <c r="AC99" s="65" t="n">
        <v>0.000192</v>
      </c>
      <c r="AD99" s="65" t="n">
        <v>0.00018</v>
      </c>
      <c r="AE99" s="65" t="n">
        <v>0.000171</v>
      </c>
      <c r="AF99" s="65" t="n">
        <v>0.000159</v>
      </c>
      <c r="AG99" s="65" t="n">
        <v>0.000155</v>
      </c>
      <c r="AT99" s="65" t="n">
        <v>0.000205</v>
      </c>
      <c r="AU99" s="65" t="n">
        <v>0.000198</v>
      </c>
      <c r="AV99" s="65" t="n">
        <v>0.000203</v>
      </c>
      <c r="AW99" s="65" t="n">
        <v>0.000196</v>
      </c>
      <c r="AX99" s="65" t="n">
        <v>0.000192</v>
      </c>
      <c r="AY99" s="65" t="n">
        <v>0.000187</v>
      </c>
      <c r="AZ99" s="65" t="n">
        <v>0.000191</v>
      </c>
      <c r="BA99" s="65" t="n">
        <v>0.000175</v>
      </c>
      <c r="BB99" s="65" t="n">
        <v>0.000181</v>
      </c>
      <c r="BC99" s="65" t="n">
        <v>0.00019</v>
      </c>
      <c r="BD99" s="65" t="n">
        <v>0.000189</v>
      </c>
      <c r="BE99" s="65" t="n">
        <v>0.000194</v>
      </c>
      <c r="BF99" s="65" t="n">
        <v>0.000146</v>
      </c>
      <c r="BG99" s="65" t="n">
        <v>0.000138</v>
      </c>
      <c r="BH99" s="65" t="n">
        <v>0.000133</v>
      </c>
      <c r="BI99" s="65" t="n">
        <v>0.000148</v>
      </c>
      <c r="BJ99" s="65" t="n">
        <v>0.000143</v>
      </c>
      <c r="BK99" s="65" t="n">
        <v>0.000131</v>
      </c>
      <c r="BL99" s="65" t="n">
        <v>0.000139</v>
      </c>
    </row>
    <row r="100">
      <c r="A100" s="66" t="inlineStr">
        <is>
          <t>AMSF</t>
        </is>
      </c>
      <c r="B100" s="66" t="inlineStr">
        <is>
          <t>Amerisafe Inc</t>
        </is>
      </c>
      <c r="C100" s="66" t="inlineStr">
        <is>
          <t>금융</t>
        </is>
      </c>
      <c r="D100" s="67" t="n"/>
      <c r="E100" s="67" t="n"/>
      <c r="F100" s="67" t="n"/>
      <c r="G100" s="67" t="n"/>
      <c r="H100" s="67" t="n"/>
      <c r="I100" s="67" t="n"/>
      <c r="J100" s="67" t="n"/>
      <c r="K100" s="67" t="n"/>
      <c r="L100" s="67" t="n"/>
      <c r="M100" s="67" t="n"/>
      <c r="N100" s="67" t="n"/>
      <c r="O100" s="67" t="n"/>
      <c r="P100" s="67" t="n"/>
      <c r="Q100" s="67" t="n"/>
      <c r="R100" s="67" t="n"/>
      <c r="S100" s="67" t="n"/>
      <c r="T100" s="67" t="n"/>
      <c r="U100" s="67" t="n"/>
      <c r="V100" s="67" t="n"/>
      <c r="W100" s="67" t="n"/>
      <c r="X100" s="67" t="n"/>
      <c r="Y100" s="67" t="n"/>
      <c r="Z100" s="67" t="n"/>
      <c r="AA100" s="67" t="n"/>
      <c r="AB100" s="67" t="n"/>
      <c r="AC100" s="67" t="n"/>
      <c r="AD100" s="67" t="n"/>
      <c r="AE100" s="67" t="n"/>
      <c r="AF100" s="67" t="n"/>
      <c r="AG100" s="67" t="n"/>
      <c r="AH100" s="68" t="n">
        <v>0.000388</v>
      </c>
      <c r="AI100" s="68" t="n">
        <v>0.000375</v>
      </c>
      <c r="AJ100" s="68" t="n">
        <v>0.000353</v>
      </c>
      <c r="AK100" s="68" t="n">
        <v>0.000357</v>
      </c>
      <c r="AL100" s="68" t="n">
        <v>0.000363</v>
      </c>
      <c r="AM100" s="68" t="n">
        <v>0.000375</v>
      </c>
      <c r="AN100" s="68" t="n">
        <v>0.00036</v>
      </c>
      <c r="AO100" s="68" t="n">
        <v>0.000401</v>
      </c>
      <c r="AP100" s="68" t="n">
        <v>0.000423</v>
      </c>
      <c r="AQ100" s="68" t="n">
        <v>0.000381</v>
      </c>
      <c r="AR100" s="68" t="n">
        <v>0.000363</v>
      </c>
      <c r="AS100" s="68" t="n">
        <v>0.000364</v>
      </c>
      <c r="AT100" s="68" t="n">
        <v>0.000391</v>
      </c>
      <c r="AU100" s="68" t="n">
        <v>0.0003769999999999999</v>
      </c>
      <c r="AV100" s="68" t="n">
        <v>0.00038</v>
      </c>
      <c r="AW100" s="68" t="n">
        <v>0.000341</v>
      </c>
      <c r="AX100" s="68" t="n">
        <v>0.0003500000000000001</v>
      </c>
      <c r="AY100" s="68" t="n">
        <v>0.000342</v>
      </c>
      <c r="AZ100" s="68" t="n">
        <v>0.000337</v>
      </c>
      <c r="BA100" s="68" t="n">
        <v>0.000315</v>
      </c>
      <c r="BB100" s="68" t="n">
        <v>0.00031</v>
      </c>
      <c r="BC100" s="68" t="n">
        <v>0.000298</v>
      </c>
      <c r="BD100" s="68" t="n">
        <v>0.000268</v>
      </c>
      <c r="BE100" s="68" t="n">
        <v>0.000221</v>
      </c>
      <c r="BF100" s="68" t="n">
        <v>0.000169</v>
      </c>
      <c r="BG100" s="68" t="n">
        <v>0.000147</v>
      </c>
      <c r="BH100" s="68" t="n">
        <v>0.000146</v>
      </c>
      <c r="BI100" s="68" t="n">
        <v>0.000168</v>
      </c>
      <c r="BJ100" s="68" t="n">
        <v>0.00014</v>
      </c>
      <c r="BK100" s="68" t="n">
        <v>0.00012</v>
      </c>
      <c r="BL100" s="68" t="n">
        <v>0.000113</v>
      </c>
    </row>
    <row r="101">
      <c r="A101" s="4" t="inlineStr">
        <is>
          <t>ETD</t>
        </is>
      </c>
      <c r="B101" s="4" t="inlineStr">
        <is>
          <t>Ethan Allen Interiors</t>
        </is>
      </c>
      <c r="C101" s="4" t="inlineStr">
        <is>
          <t>경기소비재</t>
        </is>
      </c>
      <c r="J101" s="65" t="n">
        <v>0.000185</v>
      </c>
      <c r="K101" s="65" t="n">
        <v>0.000176</v>
      </c>
      <c r="L101" s="65" t="n">
        <v>0.000166</v>
      </c>
      <c r="M101" s="65" t="n">
        <v>0.000158</v>
      </c>
      <c r="N101" s="65" t="n">
        <v>0.000173</v>
      </c>
      <c r="O101" s="65" t="n">
        <v>0.000184</v>
      </c>
      <c r="P101" s="65" t="n">
        <v>0.000182</v>
      </c>
      <c r="Q101" s="65" t="n">
        <v>0.000198</v>
      </c>
      <c r="R101" s="65" t="n">
        <v>0.000206</v>
      </c>
      <c r="S101" s="65" t="n">
        <v>0.00021</v>
      </c>
      <c r="T101" s="65" t="n">
        <v>0.000224</v>
      </c>
      <c r="U101" s="65" t="n">
        <v>0.000238</v>
      </c>
      <c r="V101" s="65" t="n">
        <v>0.000195</v>
      </c>
      <c r="W101" s="65" t="n">
        <v>0.0002</v>
      </c>
      <c r="X101" s="65" t="n">
        <v>0.000187</v>
      </c>
      <c r="Y101" s="65" t="n">
        <v>0.000207</v>
      </c>
      <c r="Z101" s="65" t="n">
        <v>0.000227</v>
      </c>
      <c r="AA101" s="65" t="n">
        <v>0.000229</v>
      </c>
      <c r="AB101" s="65" t="n">
        <v>0.000226</v>
      </c>
      <c r="AC101" s="65" t="n">
        <v>0.000211</v>
      </c>
      <c r="AD101" s="65" t="n">
        <v>0.000203</v>
      </c>
      <c r="AE101" s="65" t="n">
        <v>0.000224</v>
      </c>
      <c r="AF101" s="65" t="n">
        <v>0.000204</v>
      </c>
      <c r="AG101" s="65" t="n">
        <v>0.00023</v>
      </c>
      <c r="AH101" s="65" t="n">
        <v>0.000319</v>
      </c>
      <c r="AI101" s="65" t="n">
        <v>0.000273</v>
      </c>
      <c r="AJ101" s="65" t="n">
        <v>0.000275</v>
      </c>
      <c r="AK101" s="65" t="n">
        <v>0.000272</v>
      </c>
      <c r="AL101" s="65" t="n">
        <v>0.000283</v>
      </c>
      <c r="AM101" s="65" t="n">
        <v>0.000282</v>
      </c>
      <c r="AN101" s="65" t="n">
        <v>0.000284</v>
      </c>
      <c r="AO101" s="65" t="n">
        <v>0.000246</v>
      </c>
      <c r="AP101" s="65" t="n">
        <v>0.000261</v>
      </c>
      <c r="AQ101" s="65" t="n">
        <v>0.000247</v>
      </c>
      <c r="AR101" s="65" t="n">
        <v>0.000267</v>
      </c>
      <c r="AS101" s="65" t="n">
        <v>0.000239</v>
      </c>
      <c r="AT101" s="65" t="n">
        <v>0.000246</v>
      </c>
      <c r="AU101" s="65" t="n">
        <v>0.000273</v>
      </c>
      <c r="AV101" s="65" t="n">
        <v>0.000248</v>
      </c>
      <c r="AW101" s="65" t="n">
        <v>0.000257</v>
      </c>
      <c r="AX101" s="65" t="n">
        <v>0.000275</v>
      </c>
      <c r="AY101" s="65" t="n">
        <v>0.000262</v>
      </c>
      <c r="AZ101" s="65" t="n">
        <v>0.000277</v>
      </c>
      <c r="BA101" s="65" t="n">
        <v>0.000232</v>
      </c>
      <c r="BB101" s="65" t="n">
        <v>0.00022</v>
      </c>
      <c r="BC101" s="65" t="n">
        <v>0.000218</v>
      </c>
      <c r="BD101" s="65" t="n">
        <v>0.000201</v>
      </c>
      <c r="BE101" s="65" t="n">
        <v>0.00019</v>
      </c>
      <c r="BF101" s="65" t="n">
        <v>0.000137</v>
      </c>
      <c r="BG101" s="65" t="n">
        <v>0.000123</v>
      </c>
      <c r="BH101" s="65" t="n">
        <v>0.000121</v>
      </c>
      <c r="BI101" s="65" t="n">
        <v>0.000135</v>
      </c>
      <c r="BJ101" s="65" t="n">
        <v>0.000138</v>
      </c>
      <c r="BK101" s="65" t="n">
        <v>0.000135</v>
      </c>
      <c r="BL101" s="65" t="n">
        <v>0.000109</v>
      </c>
    </row>
    <row r="102">
      <c r="A102" s="66" t="inlineStr">
        <is>
          <t>OXM</t>
        </is>
      </c>
      <c r="B102" s="66" t="inlineStr">
        <is>
          <t>Oxford Industries Inc</t>
        </is>
      </c>
      <c r="C102" s="66" t="inlineStr">
        <is>
          <t>경기소비재</t>
        </is>
      </c>
      <c r="D102" s="67" t="n"/>
      <c r="E102" s="67" t="n"/>
      <c r="F102" s="67" t="n"/>
      <c r="G102" s="67" t="n"/>
      <c r="H102" s="67" t="n"/>
      <c r="I102" s="67" t="n"/>
      <c r="J102" s="67" t="n"/>
      <c r="K102" s="67" t="n"/>
      <c r="L102" s="67" t="n"/>
      <c r="M102" s="67" t="n"/>
      <c r="N102" s="67" t="n"/>
      <c r="O102" s="67" t="n"/>
      <c r="P102" s="67" t="n"/>
      <c r="Q102" s="67" t="n"/>
      <c r="R102" s="67" t="n"/>
      <c r="S102" s="67" t="n"/>
      <c r="T102" s="67" t="n"/>
      <c r="U102" s="67" t="n"/>
      <c r="V102" s="67" t="n"/>
      <c r="W102" s="67" t="n"/>
      <c r="X102" s="67" t="n"/>
      <c r="Y102" s="67" t="n"/>
      <c r="Z102" s="67" t="n"/>
      <c r="AA102" s="67" t="n"/>
      <c r="AB102" s="67" t="n"/>
      <c r="AC102" s="67" t="n"/>
      <c r="AD102" s="67" t="n"/>
      <c r="AE102" s="67" t="n"/>
      <c r="AF102" s="67" t="n"/>
      <c r="AG102" s="67" t="n"/>
      <c r="AH102" s="68" t="n">
        <v>0.00067</v>
      </c>
      <c r="AI102" s="68" t="n">
        <v>0.000674</v>
      </c>
      <c r="AJ102" s="68" t="n">
        <v>0.000678</v>
      </c>
      <c r="AK102" s="68" t="n">
        <v>0.000619</v>
      </c>
      <c r="AL102" s="68" t="n">
        <v>0.000612</v>
      </c>
      <c r="AM102" s="68" t="n">
        <v>0.000498</v>
      </c>
      <c r="AN102" s="68" t="n">
        <v>0.000496</v>
      </c>
      <c r="AO102" s="68" t="n">
        <v>0.000415</v>
      </c>
      <c r="AP102" s="68" t="n">
        <v>0.000454</v>
      </c>
      <c r="AQ102" s="68" t="n">
        <v>0.00045</v>
      </c>
      <c r="AR102" s="68" t="n">
        <v>0.000474</v>
      </c>
      <c r="AS102" s="68" t="n">
        <v>0.000342</v>
      </c>
      <c r="AT102" s="68" t="n">
        <v>0.00034</v>
      </c>
      <c r="AU102" s="68" t="n">
        <v>0.000304</v>
      </c>
      <c r="AV102" s="68" t="n">
        <v>0.000331</v>
      </c>
      <c r="AW102" s="68" t="n">
        <v>0.000233</v>
      </c>
      <c r="AX102" s="68" t="n">
        <v>0.000221</v>
      </c>
      <c r="AY102" s="68" t="n">
        <v>0.000242</v>
      </c>
      <c r="AZ102" s="68" t="n">
        <v>0.000228</v>
      </c>
      <c r="BA102" s="68" t="n">
        <v>0.000212</v>
      </c>
      <c r="BB102" s="68" t="n">
        <v>0.000217</v>
      </c>
      <c r="BC102" s="68" t="n">
        <v>0.000198</v>
      </c>
      <c r="BD102" s="68" t="n">
        <v>0.000197</v>
      </c>
      <c r="BE102" s="68" t="n">
        <v>0.000198</v>
      </c>
      <c r="BF102" s="68" t="n">
        <v>0.000143</v>
      </c>
      <c r="BG102" s="68" t="n">
        <v>0.000152</v>
      </c>
      <c r="BH102" s="68" t="n">
        <v>0.000157</v>
      </c>
      <c r="BI102" s="68" t="n">
        <v>0.000133</v>
      </c>
      <c r="BJ102" s="68" t="n">
        <v>0.000133</v>
      </c>
      <c r="BK102" s="68" t="n">
        <v>0.000131</v>
      </c>
      <c r="BL102" s="68" t="n">
        <v>9.1e-05</v>
      </c>
    </row>
    <row r="103">
      <c r="A103" s="4" t="inlineStr">
        <is>
          <t>AVGO</t>
        </is>
      </c>
      <c r="B103" s="4" t="inlineStr">
        <is>
          <t>Broadcom Inc</t>
        </is>
      </c>
      <c r="C103" s="4" t="inlineStr">
        <is>
          <t>정보기술</t>
        </is>
      </c>
      <c r="D103" s="65" t="n">
        <v>0.04029099999999999</v>
      </c>
      <c r="E103" s="65" t="n">
        <v>0.042417</v>
      </c>
      <c r="F103" s="65" t="n">
        <v>0.045103</v>
      </c>
      <c r="G103" s="65" t="n">
        <v>0.043428</v>
      </c>
      <c r="H103" s="65" t="n">
        <v>0.039397</v>
      </c>
      <c r="I103" s="65" t="n">
        <v>0.040304</v>
      </c>
      <c r="J103" s="65" t="n">
        <v>0.040697</v>
      </c>
      <c r="K103" s="65" t="n">
        <v>0.037462</v>
      </c>
      <c r="L103" s="65" t="n">
        <v>0.037748</v>
      </c>
      <c r="M103" s="65" t="n">
        <v>0.036954</v>
      </c>
      <c r="N103" s="65" t="n">
        <v>0.039314</v>
      </c>
      <c r="O103" s="65" t="n">
        <v>0.037704</v>
      </c>
      <c r="P103" s="65" t="n">
        <v>0.038224</v>
      </c>
      <c r="Q103" s="65" t="n">
        <v>0.036518</v>
      </c>
      <c r="R103" s="65" t="n">
        <v>0.040065</v>
      </c>
      <c r="S103" s="65" t="n">
        <v>0.04343</v>
      </c>
      <c r="T103" s="65" t="n">
        <v>0.044666</v>
      </c>
      <c r="U103" s="65" t="n">
        <v>0.046903</v>
      </c>
      <c r="V103" s="65" t="n">
        <v>0.04042900000000001</v>
      </c>
      <c r="W103" s="65" t="n">
        <v>0.039923</v>
      </c>
      <c r="X103" s="65" t="n">
        <v>0.05380799999999999</v>
      </c>
      <c r="Y103" s="65" t="n">
        <v>0.042916</v>
      </c>
      <c r="Z103" s="65" t="n">
        <v>0.0428</v>
      </c>
      <c r="AA103" s="65" t="n">
        <v>0.04466000000000001</v>
      </c>
      <c r="AB103" s="65" t="n">
        <v>0.039165</v>
      </c>
      <c r="AC103" s="65" t="n">
        <v>0.041428</v>
      </c>
      <c r="AD103" s="65" t="n">
        <v>0.042949</v>
      </c>
      <c r="AE103" s="65" t="n">
        <v>0.044442</v>
      </c>
      <c r="AF103" s="65" t="n">
        <v>0.04707</v>
      </c>
      <c r="AG103" s="65" t="n">
        <v>0.051041</v>
      </c>
    </row>
    <row r="104">
      <c r="A104" s="66" t="inlineStr">
        <is>
          <t>ABBV</t>
        </is>
      </c>
      <c r="B104" s="66" t="inlineStr">
        <is>
          <t>Abbvie Inc</t>
        </is>
      </c>
      <c r="C104" s="66" t="inlineStr">
        <is>
          <t>헬스케어</t>
        </is>
      </c>
      <c r="D104" s="67" t="n"/>
      <c r="E104" s="67" t="n"/>
      <c r="F104" s="67" t="n"/>
      <c r="G104" s="67" t="n"/>
      <c r="H104" s="67" t="n"/>
      <c r="I104" s="67" t="n"/>
      <c r="J104" s="67" t="n"/>
      <c r="K104" s="67" t="n"/>
      <c r="L104" s="67" t="n"/>
      <c r="M104" s="67" t="n"/>
      <c r="N104" s="67" t="n"/>
      <c r="O104" s="67" t="n"/>
      <c r="P104" s="67" t="n"/>
      <c r="Q104" s="67" t="n"/>
      <c r="R104" s="67" t="n"/>
      <c r="S104" s="67" t="n"/>
      <c r="T104" s="67" t="n"/>
      <c r="U104" s="67" t="n"/>
      <c r="V104" s="68" t="n">
        <v>0.042446</v>
      </c>
      <c r="W104" s="68" t="n">
        <v>0.040699</v>
      </c>
      <c r="X104" s="68" t="n">
        <v>0.038831</v>
      </c>
      <c r="Y104" s="68" t="n">
        <v>0.038706</v>
      </c>
      <c r="Z104" s="68" t="n">
        <v>0.041368</v>
      </c>
      <c r="AA104" s="68" t="n">
        <v>0.041296</v>
      </c>
      <c r="AB104" s="68" t="n">
        <v>0.042106</v>
      </c>
      <c r="AC104" s="68" t="n">
        <v>0.041643</v>
      </c>
      <c r="AD104" s="68" t="n">
        <v>0.039574</v>
      </c>
      <c r="AE104" s="68" t="n">
        <v>0.041913</v>
      </c>
      <c r="AF104" s="68" t="n">
        <v>0.044548</v>
      </c>
      <c r="AG104" s="68" t="n">
        <v>0.046937</v>
      </c>
      <c r="AH104" s="68" t="n">
        <v>0.038712</v>
      </c>
      <c r="AI104" s="68" t="n">
        <v>0.036481</v>
      </c>
      <c r="AJ104" s="68" t="n">
        <v>0.035487</v>
      </c>
      <c r="AK104" s="68" t="n">
        <v>0.041231</v>
      </c>
      <c r="AL104" s="68" t="n">
        <v>0.042021</v>
      </c>
      <c r="AM104" s="68" t="n">
        <v>0.043624</v>
      </c>
      <c r="AN104" s="68" t="n">
        <v>0.039253</v>
      </c>
      <c r="AO104" s="68" t="n">
        <v>0.040555</v>
      </c>
      <c r="AP104" s="68" t="n">
        <v>0.034894</v>
      </c>
      <c r="AQ104" s="68" t="n">
        <v>0.042212</v>
      </c>
      <c r="AR104" s="68" t="n">
        <v>0.04298199999999999</v>
      </c>
      <c r="AS104" s="68" t="n">
        <v>0.047828</v>
      </c>
      <c r="AT104" s="68" t="n">
        <v>0.039142</v>
      </c>
      <c r="AU104" s="68" t="n">
        <v>0.039542</v>
      </c>
      <c r="AV104" s="68" t="n">
        <v>0.037263</v>
      </c>
      <c r="AW104" s="68" t="n">
        <v>0.038937</v>
      </c>
      <c r="AX104" s="68" t="n">
        <v>0.039769</v>
      </c>
      <c r="AY104" s="68" t="n">
        <v>0.042095</v>
      </c>
      <c r="AZ104" s="68" t="n">
        <v>0.043811</v>
      </c>
      <c r="BA104" s="68" t="n">
        <v>0.042252</v>
      </c>
      <c r="BB104" s="68" t="n">
        <v>0.042973</v>
      </c>
      <c r="BC104" s="68" t="n">
        <v>0.03980300000000001</v>
      </c>
      <c r="BD104" s="68" t="n">
        <v>0.035869</v>
      </c>
      <c r="BE104" s="68" t="n">
        <v>0.03527</v>
      </c>
      <c r="BF104" s="67" t="n"/>
      <c r="BG104" s="67" t="n"/>
      <c r="BH104" s="67" t="n"/>
      <c r="BI104" s="67" t="n"/>
      <c r="BJ104" s="67" t="n"/>
      <c r="BK104" s="67" t="n"/>
      <c r="BL104" s="67" t="n"/>
    </row>
    <row r="105">
      <c r="A105" s="4" t="inlineStr">
        <is>
          <t>PFE</t>
        </is>
      </c>
      <c r="B105" s="4" t="inlineStr">
        <is>
          <t>Pfizer Inc</t>
        </is>
      </c>
      <c r="C105" s="4" t="inlineStr">
        <is>
          <t>헬스케어</t>
        </is>
      </c>
      <c r="D105" s="65" t="n">
        <v>0.037985</v>
      </c>
      <c r="E105" s="65" t="n">
        <v>0.037093</v>
      </c>
      <c r="F105" s="65" t="n">
        <v>0.046524</v>
      </c>
      <c r="G105" s="65" t="n">
        <v>0.04412899999999999</v>
      </c>
      <c r="H105" s="65" t="n">
        <v>0.040571</v>
      </c>
      <c r="I105" s="65" t="n">
        <v>0.036881</v>
      </c>
      <c r="J105" s="65" t="n">
        <v>0.040976</v>
      </c>
      <c r="K105" s="65" t="n">
        <v>0.04060800000000001</v>
      </c>
      <c r="L105" s="65" t="n">
        <v>0.042267</v>
      </c>
      <c r="M105" s="65" t="n">
        <v>0.042168</v>
      </c>
      <c r="N105" s="65" t="n">
        <v>0.03920999999999999</v>
      </c>
      <c r="O105" s="65" t="n">
        <v>0.036127</v>
      </c>
      <c r="P105" s="65" t="n">
        <v>0.041251</v>
      </c>
      <c r="Q105" s="65" t="n">
        <v>0.039595</v>
      </c>
      <c r="R105" s="65" t="n">
        <v>0.039912</v>
      </c>
      <c r="S105" s="65" t="n">
        <v>0.041075</v>
      </c>
      <c r="T105" s="65" t="n">
        <v>0.03479699999999999</v>
      </c>
      <c r="U105" s="65" t="n">
        <v>0.033045</v>
      </c>
      <c r="V105" s="65" t="n">
        <v>0.04051999999999999</v>
      </c>
      <c r="W105" s="65" t="n">
        <v>0.039055</v>
      </c>
      <c r="X105" s="65" t="n">
        <v>0.039903</v>
      </c>
      <c r="Y105" s="65" t="n">
        <v>0.036986</v>
      </c>
      <c r="Z105" s="65" t="n">
        <v>0.035003</v>
      </c>
      <c r="AA105" s="65" t="n">
        <v>0.034895</v>
      </c>
      <c r="AB105" s="65" t="n">
        <v>0.039695</v>
      </c>
      <c r="AC105" s="65" t="n">
        <v>0.038189</v>
      </c>
      <c r="AD105" s="65" t="n">
        <v>0.035877</v>
      </c>
      <c r="AE105" s="65" t="n">
        <v>0.035852</v>
      </c>
      <c r="AF105" s="65" t="n">
        <v>0.033787</v>
      </c>
      <c r="AG105" s="65" t="n">
        <v>0.032604</v>
      </c>
      <c r="AH105" s="65" t="n">
        <v>0.038834</v>
      </c>
      <c r="AI105" s="65" t="n">
        <v>0.03783</v>
      </c>
      <c r="AJ105" s="65" t="n">
        <v>0.041523</v>
      </c>
      <c r="AK105" s="65" t="n">
        <v>0.037657</v>
      </c>
      <c r="AL105" s="65" t="n">
        <v>0.038771</v>
      </c>
      <c r="AM105" s="65" t="n">
        <v>0.036092</v>
      </c>
      <c r="AN105" s="65" t="n">
        <v>0.039918</v>
      </c>
      <c r="AO105" s="65" t="n">
        <v>0.039067</v>
      </c>
      <c r="AP105" s="65" t="n">
        <v>0.034695</v>
      </c>
      <c r="AQ105" s="65" t="n">
        <v>0.044078</v>
      </c>
      <c r="AR105" s="65" t="n">
        <v>0.043351</v>
      </c>
      <c r="AS105" s="65" t="n">
        <v>0.04229599999999999</v>
      </c>
    </row>
    <row r="106">
      <c r="A106" s="66" t="inlineStr">
        <is>
          <t>CSCO</t>
        </is>
      </c>
      <c r="B106" s="66" t="inlineStr">
        <is>
          <t>Cisco Systems Inc</t>
        </is>
      </c>
      <c r="C106" s="66" t="inlineStr">
        <is>
          <t>정보기술</t>
        </is>
      </c>
      <c r="D106" s="68" t="n">
        <v>0.038102</v>
      </c>
      <c r="E106" s="68" t="n">
        <v>0.037621</v>
      </c>
      <c r="F106" s="68" t="n">
        <v>0.037638</v>
      </c>
      <c r="G106" s="68" t="n">
        <v>0.04269</v>
      </c>
      <c r="H106" s="68" t="n">
        <v>0.03864</v>
      </c>
      <c r="I106" s="68" t="n">
        <v>0.039499</v>
      </c>
      <c r="J106" s="68" t="n">
        <v>0.038476</v>
      </c>
      <c r="K106" s="68" t="n">
        <v>0.035337</v>
      </c>
      <c r="L106" s="68" t="n">
        <v>0.031297</v>
      </c>
      <c r="M106" s="68" t="n">
        <v>0.040822</v>
      </c>
      <c r="N106" s="68" t="n">
        <v>0.041923</v>
      </c>
      <c r="O106" s="68" t="n">
        <v>0.042519</v>
      </c>
      <c r="P106" s="68" t="n">
        <v>0.038636</v>
      </c>
      <c r="Q106" s="68" t="n">
        <v>0.039595</v>
      </c>
      <c r="R106" s="68" t="n">
        <v>0.04056199999999999</v>
      </c>
      <c r="S106" s="68" t="n">
        <v>0.039822</v>
      </c>
      <c r="T106" s="68" t="n">
        <v>0.039991</v>
      </c>
      <c r="U106" s="68" t="n">
        <v>0.041126</v>
      </c>
      <c r="V106" s="68" t="n">
        <v>0.042412</v>
      </c>
      <c r="W106" s="68" t="n">
        <v>0.038764</v>
      </c>
      <c r="X106" s="68" t="n">
        <v>0.042587</v>
      </c>
      <c r="Y106" s="68" t="n">
        <v>0.040759</v>
      </c>
      <c r="Z106" s="68" t="n">
        <v>0.039464</v>
      </c>
      <c r="AA106" s="68" t="n">
        <v>0.04418999999999999</v>
      </c>
      <c r="AB106" s="68" t="n">
        <v>0.038685</v>
      </c>
      <c r="AC106" s="68" t="n">
        <v>0.03917</v>
      </c>
      <c r="AD106" s="68" t="n">
        <v>0.034253</v>
      </c>
      <c r="AE106" s="68" t="n">
        <v>0.039384</v>
      </c>
      <c r="AF106" s="68" t="n">
        <v>0.039193</v>
      </c>
      <c r="AG106" s="68" t="n">
        <v>0.037171</v>
      </c>
      <c r="AH106" s="68" t="n">
        <v>0.039297</v>
      </c>
      <c r="AI106" s="68" t="n">
        <v>0.039029</v>
      </c>
      <c r="AJ106" s="68" t="n">
        <v>0.037904</v>
      </c>
      <c r="AK106" s="68" t="n">
        <v>0.041057</v>
      </c>
      <c r="AL106" s="68" t="n">
        <v>0.039495</v>
      </c>
      <c r="AM106" s="68" t="n">
        <v>0.04037499999999999</v>
      </c>
      <c r="AN106" s="68" t="n">
        <v>0.041933</v>
      </c>
      <c r="AO106" s="68" t="n">
        <v>0.04318900000000001</v>
      </c>
      <c r="AP106" s="68" t="n">
        <v>0.044772</v>
      </c>
      <c r="AQ106" s="68" t="n">
        <v>0.04162200000000001</v>
      </c>
      <c r="AR106" s="68" t="n">
        <v>0.041921</v>
      </c>
      <c r="AS106" s="68" t="n">
        <v>0.043416</v>
      </c>
      <c r="AT106" s="68" t="n">
        <v>0.038129</v>
      </c>
      <c r="AU106" s="68" t="n">
        <v>0.038698</v>
      </c>
      <c r="AV106" s="68" t="n">
        <v>0.041745</v>
      </c>
      <c r="AW106" s="68" t="n">
        <v>0.042344</v>
      </c>
      <c r="AX106" s="68" t="n">
        <v>0.041674</v>
      </c>
      <c r="AY106" s="68" t="n">
        <v>0.040217</v>
      </c>
      <c r="AZ106" s="68" t="n">
        <v>0.04053200000000001</v>
      </c>
      <c r="BA106" s="68" t="n">
        <v>0.04435500000000001</v>
      </c>
      <c r="BB106" s="68" t="n">
        <v>0.045461</v>
      </c>
      <c r="BC106" s="68" t="n">
        <v>0.039736</v>
      </c>
      <c r="BD106" s="68" t="n">
        <v>0.037304</v>
      </c>
      <c r="BE106" s="68" t="n">
        <v>0.03576</v>
      </c>
      <c r="BF106" s="67" t="n"/>
      <c r="BG106" s="67" t="n"/>
      <c r="BH106" s="67" t="n"/>
      <c r="BI106" s="67" t="n"/>
      <c r="BJ106" s="67" t="n"/>
      <c r="BK106" s="67" t="n"/>
      <c r="BL106" s="67" t="n"/>
    </row>
    <row r="107">
      <c r="A107" s="4" t="inlineStr">
        <is>
          <t>BLK</t>
        </is>
      </c>
      <c r="B107" s="4" t="inlineStr">
        <is>
          <t>Blackrock Inc</t>
        </is>
      </c>
      <c r="C107" s="4" t="inlineStr">
        <is>
          <t>금융</t>
        </is>
      </c>
      <c r="D107" s="65" t="n">
        <v>0.037269</v>
      </c>
      <c r="E107" s="65" t="n">
        <v>0.040259</v>
      </c>
      <c r="F107" s="65" t="n">
        <v>0.039412</v>
      </c>
      <c r="G107" s="65" t="n">
        <v>0.038067</v>
      </c>
      <c r="H107" s="65" t="n">
        <v>0.035254</v>
      </c>
      <c r="I107" s="65" t="n">
        <v>0.032512</v>
      </c>
      <c r="J107" s="65" t="n">
        <v>0.035282</v>
      </c>
      <c r="K107" s="65" t="n">
        <v>0.030152</v>
      </c>
      <c r="L107" s="65" t="n">
        <v>0.031099</v>
      </c>
      <c r="M107" s="65" t="n">
        <v>0.030753</v>
      </c>
      <c r="N107" s="65" t="n">
        <v>0.032615</v>
      </c>
      <c r="O107" s="65" t="n">
        <v>0.033418</v>
      </c>
      <c r="P107" s="65" t="n">
        <v>0.030515</v>
      </c>
      <c r="Q107" s="65" t="n">
        <v>0.032319</v>
      </c>
      <c r="R107" s="65" t="n">
        <v>0.033532</v>
      </c>
      <c r="S107" s="65" t="n">
        <v>0.037423</v>
      </c>
      <c r="T107" s="65" t="n">
        <v>0.039412</v>
      </c>
      <c r="U107" s="65" t="n">
        <v>0.036996</v>
      </c>
      <c r="V107" s="65" t="n">
        <v>0.031313</v>
      </c>
      <c r="W107" s="65" t="n">
        <v>0.031762</v>
      </c>
      <c r="X107" s="65" t="n">
        <v>0.032518</v>
      </c>
      <c r="Y107" s="65" t="n">
        <v>0.033519</v>
      </c>
      <c r="Z107" s="65" t="n">
        <v>0.034494</v>
      </c>
      <c r="AA107" s="65" t="n">
        <v>0.03323</v>
      </c>
      <c r="AB107" s="65" t="n">
        <v>0.032301</v>
      </c>
      <c r="AC107" s="65" t="n">
        <v>0.031945</v>
      </c>
      <c r="AD107" s="65" t="n">
        <v>0.03693</v>
      </c>
      <c r="AE107" s="65" t="n">
        <v>0.034449</v>
      </c>
      <c r="AF107" s="65" t="n">
        <v>0.032921</v>
      </c>
      <c r="AG107" s="65" t="n">
        <v>0.03394</v>
      </c>
      <c r="AH107" s="65" t="n">
        <v>0.038964</v>
      </c>
      <c r="AI107" s="65" t="n">
        <v>0.037213</v>
      </c>
      <c r="AJ107" s="65" t="n">
        <v>0.037355</v>
      </c>
      <c r="AK107" s="65" t="n">
        <v>0.039691</v>
      </c>
      <c r="AL107" s="65" t="n">
        <v>0.04168</v>
      </c>
      <c r="AM107" s="65" t="n">
        <v>0.042025</v>
      </c>
      <c r="AN107" s="65" t="n">
        <v>0.041943</v>
      </c>
      <c r="AO107" s="65" t="n">
        <v>0.043368</v>
      </c>
      <c r="AP107" s="65" t="n">
        <v>0.043354</v>
      </c>
      <c r="AQ107" s="65" t="n">
        <v>0.041516</v>
      </c>
      <c r="AR107" s="65" t="n">
        <v>0.042856</v>
      </c>
      <c r="AS107" s="65" t="n">
        <v>0.03814</v>
      </c>
    </row>
    <row r="108">
      <c r="A108" s="66" t="inlineStr">
        <is>
          <t>IBM</t>
        </is>
      </c>
      <c r="B108" s="66" t="inlineStr">
        <is>
          <t>International Business Machines Co</t>
        </is>
      </c>
      <c r="C108" s="66" t="inlineStr">
        <is>
          <t>정보기술</t>
        </is>
      </c>
      <c r="D108" s="68" t="n">
        <v>0.041153</v>
      </c>
      <c r="E108" s="68" t="n">
        <v>0.035583</v>
      </c>
      <c r="F108" s="68" t="n">
        <v>0.034009</v>
      </c>
      <c r="G108" s="68" t="n">
        <v>0.038809</v>
      </c>
      <c r="H108" s="68" t="n">
        <v>0.03995899999999999</v>
      </c>
      <c r="I108" s="68" t="n">
        <v>0.037398</v>
      </c>
      <c r="J108" s="68" t="n">
        <v>0.037697</v>
      </c>
      <c r="K108" s="68" t="n">
        <v>0.040078</v>
      </c>
      <c r="L108" s="68" t="n">
        <v>0.040527</v>
      </c>
      <c r="M108" s="68" t="n">
        <v>0.043114</v>
      </c>
      <c r="N108" s="68" t="n">
        <v>0.038548</v>
      </c>
      <c r="O108" s="68" t="n">
        <v>0.038954</v>
      </c>
      <c r="P108" s="68" t="n">
        <v>0.040455</v>
      </c>
      <c r="Q108" s="68" t="n">
        <v>0.042488</v>
      </c>
      <c r="R108" s="68" t="n">
        <v>0.042821</v>
      </c>
      <c r="S108" s="68" t="n">
        <v>0.038529</v>
      </c>
      <c r="T108" s="68" t="n">
        <v>0.036217</v>
      </c>
      <c r="U108" s="68" t="n">
        <v>0.035929</v>
      </c>
      <c r="V108" s="67" t="n"/>
      <c r="W108" s="67" t="n"/>
      <c r="X108" s="67" t="n"/>
      <c r="Y108" s="67" t="n"/>
      <c r="Z108" s="67" t="n"/>
      <c r="AA108" s="67" t="n"/>
      <c r="AB108" s="67" t="n"/>
      <c r="AC108" s="67" t="n"/>
      <c r="AD108" s="67" t="n"/>
      <c r="AE108" s="67" t="n"/>
      <c r="AF108" s="67" t="n"/>
      <c r="AG108" s="67" t="n"/>
      <c r="AH108" s="67" t="n"/>
      <c r="AI108" s="67" t="n"/>
      <c r="AJ108" s="67" t="n"/>
      <c r="AK108" s="67" t="n"/>
      <c r="AL108" s="67" t="n"/>
      <c r="AM108" s="67" t="n"/>
      <c r="AN108" s="67" t="n"/>
      <c r="AO108" s="67" t="n"/>
      <c r="AP108" s="67" t="n"/>
      <c r="AQ108" s="67" t="n"/>
      <c r="AR108" s="67" t="n"/>
      <c r="AS108" s="67" t="n"/>
      <c r="AT108" s="67" t="n"/>
      <c r="AU108" s="67" t="n"/>
      <c r="AV108" s="67" t="n"/>
      <c r="AW108" s="67" t="n"/>
      <c r="AX108" s="67" t="n"/>
      <c r="AY108" s="67" t="n"/>
      <c r="AZ108" s="67" t="n"/>
      <c r="BA108" s="67" t="n"/>
      <c r="BB108" s="67" t="n"/>
      <c r="BC108" s="67" t="n"/>
      <c r="BD108" s="67" t="n"/>
      <c r="BE108" s="67" t="n"/>
      <c r="BF108" s="67" t="n"/>
      <c r="BG108" s="67" t="n"/>
      <c r="BH108" s="67" t="n"/>
      <c r="BI108" s="67" t="n"/>
      <c r="BJ108" s="67" t="n"/>
      <c r="BK108" s="67" t="n"/>
      <c r="BL108" s="67" t="n"/>
    </row>
    <row r="109">
      <c r="A109" s="4" t="inlineStr">
        <is>
          <t>MMM</t>
        </is>
      </c>
      <c r="B109" s="4" t="inlineStr">
        <is>
          <t>3M</t>
        </is>
      </c>
      <c r="C109" s="4" t="inlineStr">
        <is>
          <t>산업재</t>
        </is>
      </c>
      <c r="D109" s="65" t="n">
        <v>0.03529</v>
      </c>
      <c r="E109" s="65" t="n">
        <v>0.034515</v>
      </c>
      <c r="F109" s="65" t="n">
        <v>0.033537</v>
      </c>
      <c r="G109" s="65" t="n">
        <v>0.033296</v>
      </c>
      <c r="H109" s="65" t="n">
        <v>0.032062</v>
      </c>
      <c r="I109" s="65" t="n">
        <v>0.029293</v>
      </c>
      <c r="J109" s="65" t="n">
        <v>0.027736</v>
      </c>
      <c r="K109" s="65" t="n">
        <v>0.028092</v>
      </c>
      <c r="L109" s="65" t="n">
        <v>0.028002</v>
      </c>
      <c r="M109" s="65" t="n">
        <v>0.026173</v>
      </c>
      <c r="N109" s="65" t="n">
        <v>0.027962</v>
      </c>
      <c r="O109" s="65" t="n">
        <v>0.024977</v>
      </c>
      <c r="P109" s="65" t="n">
        <v>0.023821</v>
      </c>
      <c r="Q109" s="65" t="n">
        <v>0.024467</v>
      </c>
      <c r="R109" s="65" t="n">
        <v>0.022935</v>
      </c>
      <c r="S109" s="65" t="n">
        <v>0.023255</v>
      </c>
      <c r="T109" s="65" t="n">
        <v>0.021936</v>
      </c>
      <c r="U109" s="65" t="n">
        <v>0.021229</v>
      </c>
      <c r="V109" s="65" t="n">
        <v>0.018102</v>
      </c>
      <c r="W109" s="65" t="n">
        <v>0.018498</v>
      </c>
      <c r="X109" s="65" t="n">
        <v>0.016982</v>
      </c>
      <c r="Y109" s="65" t="n">
        <v>0.017844</v>
      </c>
      <c r="Z109" s="65" t="n">
        <v>0.019135</v>
      </c>
      <c r="AA109" s="65" t="n">
        <v>0.0186</v>
      </c>
      <c r="AB109" s="65" t="n">
        <v>0.017231</v>
      </c>
      <c r="AC109" s="65" t="n">
        <v>0.017479</v>
      </c>
      <c r="AD109" s="65" t="n">
        <v>0.01794</v>
      </c>
      <c r="AE109" s="65" t="n">
        <v>0.018246</v>
      </c>
      <c r="AF109" s="65" t="n">
        <v>0.015777</v>
      </c>
      <c r="AG109" s="65" t="n">
        <v>0.015156</v>
      </c>
    </row>
    <row r="110">
      <c r="A110" s="66" t="inlineStr">
        <is>
          <t>USB</t>
        </is>
      </c>
      <c r="B110" s="66" t="inlineStr">
        <is>
          <t>Us Bancorp</t>
        </is>
      </c>
      <c r="C110" s="66" t="inlineStr">
        <is>
          <t>금융</t>
        </is>
      </c>
      <c r="D110" s="68" t="n">
        <v>0.027964</v>
      </c>
      <c r="E110" s="68" t="n">
        <v>0.027272</v>
      </c>
      <c r="F110" s="68" t="n">
        <v>0.025526</v>
      </c>
      <c r="G110" s="68" t="n">
        <v>0.024549</v>
      </c>
      <c r="H110" s="68" t="n">
        <v>0.026203</v>
      </c>
      <c r="I110" s="68" t="n">
        <v>0.025981</v>
      </c>
      <c r="J110" s="68" t="n">
        <v>0.023184</v>
      </c>
      <c r="K110" s="68" t="n">
        <v>0.022149</v>
      </c>
      <c r="L110" s="68" t="n">
        <v>0.023309</v>
      </c>
      <c r="M110" s="68" t="n">
        <v>0.02201</v>
      </c>
      <c r="N110" s="68" t="n">
        <v>0.021787</v>
      </c>
      <c r="O110" s="68" t="n">
        <v>0.021663</v>
      </c>
      <c r="P110" s="68" t="n">
        <v>0.021226</v>
      </c>
      <c r="Q110" s="68" t="n">
        <v>0.020164</v>
      </c>
      <c r="R110" s="68" t="n">
        <v>0.020183</v>
      </c>
      <c r="S110" s="68" t="n">
        <v>0.020654</v>
      </c>
      <c r="T110" s="68" t="n">
        <v>0.023184</v>
      </c>
      <c r="U110" s="68" t="n">
        <v>0.022969</v>
      </c>
      <c r="V110" s="68" t="n">
        <v>0.015187</v>
      </c>
      <c r="W110" s="68" t="n">
        <v>0.014603</v>
      </c>
      <c r="X110" s="68" t="n">
        <v>0.013312</v>
      </c>
      <c r="Y110" s="68" t="n">
        <v>0.014907</v>
      </c>
      <c r="Z110" s="68" t="n">
        <v>0.017234</v>
      </c>
      <c r="AA110" s="68" t="n">
        <v>0.016121</v>
      </c>
      <c r="AB110" s="68" t="n">
        <v>0.015386</v>
      </c>
      <c r="AC110" s="68" t="n">
        <v>0.015493</v>
      </c>
      <c r="AD110" s="68" t="n">
        <v>0.017455</v>
      </c>
      <c r="AE110" s="68" t="n">
        <v>0.020375</v>
      </c>
      <c r="AF110" s="68" t="n">
        <v>0.019593</v>
      </c>
      <c r="AG110" s="68" t="n">
        <v>0.019473</v>
      </c>
      <c r="AH110" s="68" t="n">
        <v>0.028059</v>
      </c>
      <c r="AI110" s="68" t="n">
        <v>0.02691</v>
      </c>
      <c r="AJ110" s="68" t="n">
        <v>0.026352</v>
      </c>
      <c r="AK110" s="68" t="n">
        <v>0.026031</v>
      </c>
      <c r="AL110" s="68" t="n">
        <v>0.027758</v>
      </c>
      <c r="AM110" s="68" t="n">
        <v>0.028628</v>
      </c>
      <c r="AN110" s="68" t="n">
        <v>0.02778</v>
      </c>
      <c r="AO110" s="68" t="n">
        <v>0.029372</v>
      </c>
      <c r="AP110" s="68" t="n">
        <v>0.031068</v>
      </c>
      <c r="AQ110" s="68" t="n">
        <v>0.029006</v>
      </c>
      <c r="AR110" s="68" t="n">
        <v>0.028509</v>
      </c>
      <c r="AS110" s="68" t="n">
        <v>0.027396</v>
      </c>
      <c r="AT110" s="67" t="n"/>
      <c r="AU110" s="67" t="n"/>
      <c r="AV110" s="67" t="n"/>
      <c r="AW110" s="67" t="n"/>
      <c r="AX110" s="67" t="n"/>
      <c r="AY110" s="67" t="n"/>
      <c r="AZ110" s="67" t="n"/>
      <c r="BA110" s="67" t="n"/>
      <c r="BB110" s="67" t="n"/>
      <c r="BC110" s="67" t="n"/>
      <c r="BD110" s="67" t="n"/>
      <c r="BE110" s="67" t="n"/>
      <c r="BF110" s="67" t="n"/>
      <c r="BG110" s="67" t="n"/>
      <c r="BH110" s="67" t="n"/>
      <c r="BI110" s="67" t="n"/>
      <c r="BJ110" s="67" t="n"/>
      <c r="BK110" s="67" t="n"/>
      <c r="BL110" s="67" t="n"/>
    </row>
    <row r="111">
      <c r="A111" s="4" t="inlineStr">
        <is>
          <t>VLO</t>
        </is>
      </c>
      <c r="B111" s="4" t="inlineStr">
        <is>
          <t>Valero Energy Corp</t>
        </is>
      </c>
      <c r="C111" s="4" t="inlineStr">
        <is>
          <t>에너지</t>
        </is>
      </c>
      <c r="D111" s="65" t="n">
        <v>0.010011</v>
      </c>
      <c r="E111" s="65" t="n">
        <v>0.010534</v>
      </c>
      <c r="F111" s="65" t="n">
        <v>0.009310000000000001</v>
      </c>
      <c r="G111" s="65" t="n">
        <v>0.009947000000000001</v>
      </c>
      <c r="H111" s="65" t="n">
        <v>0.011321</v>
      </c>
      <c r="I111" s="65" t="n">
        <v>0.011627</v>
      </c>
      <c r="J111" s="65" t="n">
        <v>0.013421</v>
      </c>
      <c r="K111" s="65" t="n">
        <v>0.015406</v>
      </c>
      <c r="L111" s="65" t="n">
        <v>0.017246</v>
      </c>
      <c r="M111" s="65" t="n">
        <v>0.015388</v>
      </c>
      <c r="N111" s="65" t="n">
        <v>0.01548</v>
      </c>
      <c r="O111" s="65" t="n">
        <v>0.016841</v>
      </c>
      <c r="P111" s="65" t="n">
        <v>0.016979</v>
      </c>
      <c r="Q111" s="65" t="n">
        <v>0.018002</v>
      </c>
      <c r="R111" s="65" t="n">
        <v>0.017933</v>
      </c>
      <c r="S111" s="65" t="n">
        <v>0.017507</v>
      </c>
      <c r="T111" s="65" t="n">
        <v>0.018995</v>
      </c>
      <c r="U111" s="65" t="n">
        <v>0.018471</v>
      </c>
      <c r="V111" s="65" t="n">
        <v>0.016769</v>
      </c>
      <c r="W111" s="65" t="n">
        <v>0.013928</v>
      </c>
      <c r="X111" s="65" t="n">
        <v>0.013588</v>
      </c>
      <c r="Y111" s="65" t="n">
        <v>0.014645</v>
      </c>
      <c r="Z111" s="65" t="n">
        <v>0.015493</v>
      </c>
      <c r="AA111" s="65" t="n">
        <v>0.015863</v>
      </c>
      <c r="AB111" s="65" t="n">
        <v>0.017092</v>
      </c>
      <c r="AC111" s="65" t="n">
        <v>0.015995</v>
      </c>
      <c r="AD111" s="65" t="n">
        <v>0.014876</v>
      </c>
      <c r="AE111" s="65" t="n">
        <v>0.013881</v>
      </c>
      <c r="AF111" s="65" t="n">
        <v>0.014859</v>
      </c>
      <c r="AG111" s="65" t="n">
        <v>0.01489</v>
      </c>
      <c r="AH111" s="65" t="n">
        <v>0.023428</v>
      </c>
      <c r="AI111" s="65" t="n">
        <v>0.023153</v>
      </c>
      <c r="AJ111" s="65" t="n">
        <v>0.02233</v>
      </c>
      <c r="AK111" s="65" t="n">
        <v>0.022475</v>
      </c>
      <c r="AL111" s="65" t="n">
        <v>0.021871</v>
      </c>
      <c r="AM111" s="65" t="n">
        <v>0.019447</v>
      </c>
      <c r="AN111" s="65" t="n">
        <v>0.017189</v>
      </c>
      <c r="AO111" s="65" t="n">
        <v>0.016531</v>
      </c>
      <c r="AP111" s="65" t="n">
        <v>0.016991</v>
      </c>
      <c r="AQ111" s="65" t="n">
        <v>0.015263</v>
      </c>
      <c r="AR111" s="65" t="n">
        <v>0.016293</v>
      </c>
      <c r="AS111" s="65" t="n">
        <v>0.015678</v>
      </c>
      <c r="AT111" s="65" t="n">
        <v>0.016354</v>
      </c>
      <c r="AU111" s="65" t="n">
        <v>0.015596</v>
      </c>
      <c r="AV111" s="65" t="n">
        <v>0.017116</v>
      </c>
      <c r="AW111" s="65" t="n">
        <v>0.017281</v>
      </c>
      <c r="AX111" s="65" t="n">
        <v>0.017705</v>
      </c>
      <c r="AY111" s="65" t="n">
        <v>0.018638</v>
      </c>
      <c r="AZ111" s="65" t="n">
        <v>0.02131</v>
      </c>
      <c r="BA111" s="65" t="n">
        <v>0.021734</v>
      </c>
      <c r="BB111" s="65" t="n">
        <v>0.022066</v>
      </c>
      <c r="BC111" s="65" t="n">
        <v>0.020455</v>
      </c>
      <c r="BD111" s="65" t="n">
        <v>0.021049</v>
      </c>
      <c r="BE111" s="65" t="n">
        <v>0.022432</v>
      </c>
    </row>
    <row r="112">
      <c r="A112" s="66" t="inlineStr">
        <is>
          <t>ITW</t>
        </is>
      </c>
      <c r="B112" s="66" t="inlineStr">
        <is>
          <t>Illinois Tool Inc</t>
        </is>
      </c>
      <c r="C112" s="66" t="inlineStr">
        <is>
          <t>산업재</t>
        </is>
      </c>
      <c r="D112" s="68" t="n">
        <v>0.020614</v>
      </c>
      <c r="E112" s="68" t="n">
        <v>0.021829</v>
      </c>
      <c r="F112" s="68" t="n">
        <v>0.022707</v>
      </c>
      <c r="G112" s="68" t="n">
        <v>0.022914</v>
      </c>
      <c r="H112" s="68" t="n">
        <v>0.022377</v>
      </c>
      <c r="I112" s="68" t="n">
        <v>0.021118</v>
      </c>
      <c r="J112" s="68" t="n">
        <v>0.019336</v>
      </c>
      <c r="K112" s="68" t="n">
        <v>0.019031</v>
      </c>
      <c r="L112" s="68" t="n">
        <v>0.019343</v>
      </c>
      <c r="M112" s="68" t="n">
        <v>0.018436</v>
      </c>
      <c r="N112" s="68" t="n">
        <v>0.020284</v>
      </c>
      <c r="O112" s="68" t="n">
        <v>0.019572</v>
      </c>
      <c r="P112" s="68" t="n">
        <v>0.019936</v>
      </c>
      <c r="Q112" s="68" t="n">
        <v>0.021262</v>
      </c>
      <c r="R112" s="68" t="n">
        <v>0.021201</v>
      </c>
      <c r="S112" s="68" t="n">
        <v>0.021743</v>
      </c>
      <c r="T112" s="68" t="n">
        <v>0.022899</v>
      </c>
      <c r="U112" s="68" t="n">
        <v>0.02338</v>
      </c>
      <c r="V112" s="68" t="n">
        <v>0.021203</v>
      </c>
      <c r="W112" s="68" t="n">
        <v>0.021308</v>
      </c>
      <c r="X112" s="68" t="n">
        <v>0.020133</v>
      </c>
      <c r="Y112" s="68" t="n">
        <v>0.02249</v>
      </c>
      <c r="Z112" s="68" t="n">
        <v>0.022789</v>
      </c>
      <c r="AA112" s="68" t="n">
        <v>0.021751</v>
      </c>
      <c r="AB112" s="68" t="n">
        <v>0.021249</v>
      </c>
      <c r="AC112" s="68" t="n">
        <v>0.021592</v>
      </c>
      <c r="AD112" s="68" t="n">
        <v>0.021987</v>
      </c>
      <c r="AE112" s="68" t="n">
        <v>0.021794</v>
      </c>
      <c r="AF112" s="68" t="n">
        <v>0.021749</v>
      </c>
      <c r="AG112" s="68" t="n">
        <v>0.021502</v>
      </c>
      <c r="AH112" s="67" t="n"/>
      <c r="AI112" s="67" t="n"/>
      <c r="AJ112" s="67" t="n"/>
      <c r="AK112" s="67" t="n"/>
      <c r="AL112" s="67" t="n"/>
      <c r="AM112" s="67" t="n"/>
      <c r="AN112" s="67" t="n"/>
      <c r="AO112" s="67" t="n"/>
      <c r="AP112" s="67" t="n"/>
      <c r="AQ112" s="67" t="n"/>
      <c r="AR112" s="67" t="n"/>
      <c r="AS112" s="67" t="n"/>
      <c r="AT112" s="67" t="n"/>
      <c r="AU112" s="67" t="n"/>
      <c r="AV112" s="67" t="n"/>
      <c r="AW112" s="67" t="n"/>
      <c r="AX112" s="67" t="n"/>
      <c r="AY112" s="67" t="n"/>
      <c r="AZ112" s="67" t="n"/>
      <c r="BA112" s="67" t="n"/>
      <c r="BB112" s="67" t="n"/>
      <c r="BC112" s="67" t="n"/>
      <c r="BD112" s="67" t="n"/>
      <c r="BE112" s="67" t="n"/>
      <c r="BF112" s="67" t="n"/>
      <c r="BG112" s="67" t="n"/>
      <c r="BH112" s="67" t="n"/>
      <c r="BI112" s="67" t="n"/>
      <c r="BJ112" s="67" t="n"/>
      <c r="BK112" s="67" t="n"/>
      <c r="BL112" s="67" t="n"/>
    </row>
    <row r="113">
      <c r="A113" s="4" t="inlineStr">
        <is>
          <t>NEM</t>
        </is>
      </c>
      <c r="B113" s="4" t="inlineStr">
        <is>
          <t>Newmont</t>
        </is>
      </c>
      <c r="C113" s="4" t="inlineStr">
        <is>
          <t>소재</t>
        </is>
      </c>
      <c r="D113" s="65" t="n">
        <v>0.015098</v>
      </c>
      <c r="E113" s="65" t="n">
        <v>0.014418</v>
      </c>
      <c r="F113" s="65" t="n">
        <v>0.014972</v>
      </c>
      <c r="G113" s="65" t="n">
        <v>0.016055</v>
      </c>
      <c r="H113" s="65" t="n">
        <v>0.016315</v>
      </c>
      <c r="I113" s="65" t="n">
        <v>0.018018</v>
      </c>
      <c r="J113" s="65" t="n">
        <v>0.020483</v>
      </c>
      <c r="K113" s="65" t="n">
        <v>0.019637</v>
      </c>
      <c r="L113" s="65" t="n">
        <v>0.017611</v>
      </c>
      <c r="M113" s="65" t="n">
        <v>0.016851</v>
      </c>
      <c r="N113" s="65" t="n">
        <v>0.012342</v>
      </c>
      <c r="O113" s="65" t="n">
        <v>0.0116</v>
      </c>
      <c r="P113" s="65" t="n">
        <v>0.012989</v>
      </c>
      <c r="Q113" s="65" t="n">
        <v>0.011801</v>
      </c>
      <c r="R113" s="65" t="n">
        <v>0.01239</v>
      </c>
      <c r="S113" s="65" t="n">
        <v>0.013122</v>
      </c>
      <c r="T113" s="65" t="n">
        <v>0.014465</v>
      </c>
      <c r="U113" s="65" t="n">
        <v>0.012319</v>
      </c>
      <c r="V113" s="65" t="n">
        <v>0.012123</v>
      </c>
      <c r="W113" s="65" t="n">
        <v>0.011854</v>
      </c>
      <c r="X113" s="65" t="n">
        <v>0.010598</v>
      </c>
      <c r="Y113" s="65" t="n">
        <v>0.010966</v>
      </c>
      <c r="Z113" s="65" t="n">
        <v>0.01062</v>
      </c>
      <c r="AA113" s="65" t="n">
        <v>0.009911</v>
      </c>
      <c r="AB113" s="65" t="n">
        <v>0.009797</v>
      </c>
      <c r="AC113" s="65" t="n">
        <v>0.010374</v>
      </c>
      <c r="AD113" s="65" t="n">
        <v>0.010484</v>
      </c>
      <c r="AE113" s="65" t="n">
        <v>0.014422</v>
      </c>
      <c r="AF113" s="65" t="n">
        <v>0.012048</v>
      </c>
      <c r="AG113" s="65" t="n">
        <v>0.010734</v>
      </c>
    </row>
    <row r="114">
      <c r="A114" s="66" t="inlineStr">
        <is>
          <t>EMR</t>
        </is>
      </c>
      <c r="B114" s="66" t="inlineStr">
        <is>
          <t>Emerson Electric</t>
        </is>
      </c>
      <c r="C114" s="66" t="inlineStr">
        <is>
          <t>산업재</t>
        </is>
      </c>
      <c r="D114" s="68" t="n">
        <v>0.019606</v>
      </c>
      <c r="E114" s="68" t="n">
        <v>0.019387</v>
      </c>
      <c r="F114" s="68" t="n">
        <v>0.017924</v>
      </c>
      <c r="G114" s="68" t="n">
        <v>0.018004</v>
      </c>
      <c r="H114" s="68" t="n">
        <v>0.018346</v>
      </c>
      <c r="I114" s="68" t="n">
        <v>0.018917</v>
      </c>
      <c r="J114" s="67" t="n"/>
      <c r="K114" s="67" t="n"/>
      <c r="L114" s="67" t="n"/>
      <c r="M114" s="67" t="n"/>
      <c r="N114" s="67" t="n"/>
      <c r="O114" s="67" t="n"/>
      <c r="P114" s="67" t="n"/>
      <c r="Q114" s="67" t="n"/>
      <c r="R114" s="67" t="n"/>
      <c r="S114" s="67" t="n"/>
      <c r="T114" s="67" t="n"/>
      <c r="U114" s="67" t="n"/>
      <c r="V114" s="67" t="n"/>
      <c r="W114" s="67" t="n"/>
      <c r="X114" s="67" t="n"/>
      <c r="Y114" s="67" t="n"/>
      <c r="Z114" s="67" t="n"/>
      <c r="AA114" s="67" t="n"/>
      <c r="AB114" s="67" t="n"/>
      <c r="AC114" s="67" t="n"/>
      <c r="AD114" s="67" t="n"/>
      <c r="AE114" s="67" t="n"/>
      <c r="AF114" s="67" t="n"/>
      <c r="AG114" s="67" t="n"/>
      <c r="AH114" s="67" t="n"/>
      <c r="AI114" s="67" t="n"/>
      <c r="AJ114" s="67" t="n"/>
      <c r="AK114" s="67" t="n"/>
      <c r="AL114" s="67" t="n"/>
      <c r="AM114" s="67" t="n"/>
      <c r="AN114" s="67" t="n"/>
      <c r="AO114" s="67" t="n"/>
      <c r="AP114" s="67" t="n"/>
      <c r="AQ114" s="67" t="n"/>
      <c r="AR114" s="67" t="n"/>
      <c r="AS114" s="67" t="n"/>
      <c r="AT114" s="67" t="n"/>
      <c r="AU114" s="67" t="n"/>
      <c r="AV114" s="67" t="n"/>
      <c r="AW114" s="67" t="n"/>
      <c r="AX114" s="67" t="n"/>
      <c r="AY114" s="67" t="n"/>
      <c r="AZ114" s="67" t="n"/>
      <c r="BA114" s="67" t="n"/>
      <c r="BB114" s="67" t="n"/>
      <c r="BC114" s="67" t="n"/>
      <c r="BD114" s="67" t="n"/>
      <c r="BE114" s="67" t="n"/>
      <c r="BF114" s="67" t="n"/>
      <c r="BG114" s="67" t="n"/>
      <c r="BH114" s="67" t="n"/>
      <c r="BI114" s="67" t="n"/>
      <c r="BJ114" s="67" t="n"/>
      <c r="BK114" s="67" t="n"/>
      <c r="BL114" s="67" t="n"/>
    </row>
    <row r="115">
      <c r="A115" s="4" t="inlineStr">
        <is>
          <t>PRU</t>
        </is>
      </c>
      <c r="B115" s="4" t="inlineStr">
        <is>
          <t>Prudential Financial Inc</t>
        </is>
      </c>
      <c r="C115" s="4" t="inlineStr">
        <is>
          <t>금융</t>
        </is>
      </c>
      <c r="D115" s="65" t="n">
        <v>0.014384</v>
      </c>
      <c r="E115" s="65" t="n">
        <v>0.014448</v>
      </c>
      <c r="F115" s="65" t="n">
        <v>0.013708</v>
      </c>
      <c r="G115" s="65" t="n">
        <v>0.013562</v>
      </c>
      <c r="H115" s="65" t="n">
        <v>0.014403</v>
      </c>
      <c r="I115" s="65" t="n">
        <v>0.014709</v>
      </c>
      <c r="J115" s="65" t="n">
        <v>0.014439</v>
      </c>
      <c r="K115" s="65" t="n">
        <v>0.013864</v>
      </c>
      <c r="L115" s="65" t="n">
        <v>0.013073</v>
      </c>
      <c r="M115" s="65" t="n">
        <v>0.012808</v>
      </c>
      <c r="N115" s="65" t="n">
        <v>0.01292</v>
      </c>
      <c r="O115" s="65" t="n">
        <v>0.01273</v>
      </c>
      <c r="P115" s="65" t="n">
        <v>0.012526</v>
      </c>
      <c r="Q115" s="65" t="n">
        <v>0.013859</v>
      </c>
      <c r="R115" s="65" t="n">
        <v>0.013322</v>
      </c>
      <c r="S115" s="65" t="n">
        <v>0.01296</v>
      </c>
      <c r="T115" s="65" t="n">
        <v>0.013441</v>
      </c>
      <c r="U115" s="65" t="n">
        <v>0.013239</v>
      </c>
    </row>
    <row r="116">
      <c r="A116" s="66" t="inlineStr">
        <is>
          <t>MTB</t>
        </is>
      </c>
      <c r="B116" s="66" t="inlineStr">
        <is>
          <t>M&amp;T Bank Corp</t>
        </is>
      </c>
      <c r="C116" s="66" t="inlineStr">
        <is>
          <t>금융</t>
        </is>
      </c>
      <c r="D116" s="68" t="n">
        <v>0.006667999999999999</v>
      </c>
      <c r="E116" s="68" t="n">
        <v>0.006307</v>
      </c>
      <c r="F116" s="68" t="n">
        <v>0.006417000000000001</v>
      </c>
      <c r="G116" s="68" t="n">
        <v>0.006401</v>
      </c>
      <c r="H116" s="68" t="n">
        <v>0.007272999999999999</v>
      </c>
      <c r="I116" s="68" t="n">
        <v>0.007984</v>
      </c>
      <c r="J116" s="68" t="n">
        <v>0.00705</v>
      </c>
      <c r="K116" s="68" t="n">
        <v>0.007249</v>
      </c>
      <c r="L116" s="68" t="n">
        <v>0.007539000000000001</v>
      </c>
      <c r="M116" s="68" t="n">
        <v>0.010116</v>
      </c>
      <c r="N116" s="68" t="n">
        <v>0.010869</v>
      </c>
      <c r="O116" s="68" t="n">
        <v>0.011457</v>
      </c>
      <c r="P116" s="68" t="n">
        <v>0.012318</v>
      </c>
      <c r="Q116" s="68" t="n">
        <v>0.010613</v>
      </c>
      <c r="R116" s="68" t="n">
        <v>0.010032</v>
      </c>
      <c r="S116" s="68" t="n">
        <v>0.008923</v>
      </c>
      <c r="T116" s="68" t="n">
        <v>0.009433</v>
      </c>
      <c r="U116" s="68" t="n">
        <v>0.009705999999999999</v>
      </c>
      <c r="V116" s="68" t="n">
        <v>0.00643</v>
      </c>
      <c r="W116" s="68" t="n">
        <v>0.006842</v>
      </c>
      <c r="X116" s="68" t="n">
        <v>0.006773</v>
      </c>
      <c r="Y116" s="68" t="n">
        <v>0.006785</v>
      </c>
      <c r="Z116" s="68" t="n">
        <v>0.007381</v>
      </c>
      <c r="AA116" s="68" t="n">
        <v>0.006705</v>
      </c>
      <c r="AB116" s="68" t="n">
        <v>0.006997</v>
      </c>
      <c r="AC116" s="68" t="n">
        <v>0.006515</v>
      </c>
      <c r="AD116" s="68" t="n">
        <v>0.006978</v>
      </c>
      <c r="AE116" s="68" t="n">
        <v>0.006876</v>
      </c>
      <c r="AF116" s="68" t="n">
        <v>0.006939999999999999</v>
      </c>
      <c r="AG116" s="68" t="n">
        <v>0.006909999999999999</v>
      </c>
      <c r="AH116" s="68" t="n">
        <v>0.009731</v>
      </c>
      <c r="AI116" s="68" t="n">
        <v>0.010193</v>
      </c>
      <c r="AJ116" s="68" t="n">
        <v>0.010501</v>
      </c>
      <c r="AK116" s="68" t="n">
        <v>0.01059</v>
      </c>
      <c r="AL116" s="68" t="n">
        <v>0.011363</v>
      </c>
      <c r="AM116" s="68" t="n">
        <v>0.011132</v>
      </c>
      <c r="AN116" s="68" t="n">
        <v>0.01157</v>
      </c>
      <c r="AO116" s="68" t="n">
        <v>0.012655</v>
      </c>
      <c r="AP116" s="68" t="n">
        <v>0.013712</v>
      </c>
      <c r="AQ116" s="68" t="n">
        <v>0.012202</v>
      </c>
      <c r="AR116" s="68" t="n">
        <v>0.01285</v>
      </c>
      <c r="AS116" s="68" t="n">
        <v>0.011985</v>
      </c>
      <c r="AT116" s="67" t="n"/>
      <c r="AU116" s="67" t="n"/>
      <c r="AV116" s="67" t="n"/>
      <c r="AW116" s="67" t="n"/>
      <c r="AX116" s="67" t="n"/>
      <c r="AY116" s="67" t="n"/>
      <c r="AZ116" s="67" t="n"/>
      <c r="BA116" s="67" t="n"/>
      <c r="BB116" s="67" t="n"/>
      <c r="BC116" s="67" t="n"/>
      <c r="BD116" s="67" t="n"/>
      <c r="BE116" s="67" t="n"/>
      <c r="BF116" s="67" t="n"/>
      <c r="BG116" s="67" t="n"/>
      <c r="BH116" s="67" t="n"/>
      <c r="BI116" s="67" t="n"/>
      <c r="BJ116" s="67" t="n"/>
      <c r="BK116" s="67" t="n"/>
      <c r="BL116" s="67" t="n"/>
    </row>
    <row r="117">
      <c r="A117" s="4" t="inlineStr">
        <is>
          <t>ALL</t>
        </is>
      </c>
      <c r="B117" s="4" t="inlineStr">
        <is>
          <t>Allstate Corp</t>
        </is>
      </c>
      <c r="C117" s="4" t="inlineStr">
        <is>
          <t>금융</t>
        </is>
      </c>
      <c r="D117" s="65" t="n">
        <v>0.013225</v>
      </c>
      <c r="E117" s="65" t="n">
        <v>0.012335</v>
      </c>
      <c r="F117" s="65" t="n">
        <v>0.011072</v>
      </c>
      <c r="G117" s="65" t="n">
        <v>0.011269</v>
      </c>
      <c r="H117" s="65" t="n">
        <v>0.011908</v>
      </c>
      <c r="I117" s="65" t="n">
        <v>0.012322</v>
      </c>
      <c r="J117" s="65" t="n">
        <v>0.012837</v>
      </c>
      <c r="K117" s="65" t="n">
        <v>0.012262</v>
      </c>
      <c r="L117" s="65" t="n">
        <v>0.012755</v>
      </c>
      <c r="M117" s="65" t="n">
        <v>0.012593</v>
      </c>
      <c r="N117" s="65" t="n">
        <v>0.011219</v>
      </c>
      <c r="O117" s="65" t="n">
        <v>0.011892</v>
      </c>
      <c r="P117" s="65" t="n">
        <v>0.013334</v>
      </c>
      <c r="Q117" s="65" t="n">
        <v>0.012197</v>
      </c>
      <c r="R117" s="65" t="n">
        <v>0.012109</v>
      </c>
      <c r="S117" s="65" t="n">
        <v>0.012839</v>
      </c>
      <c r="T117" s="65" t="n">
        <v>0.011956</v>
      </c>
      <c r="U117" s="65" t="n">
        <v>0.012388</v>
      </c>
      <c r="V117" s="65" t="n">
        <v>0.009155999999999999</v>
      </c>
      <c r="W117" s="65" t="n">
        <v>0.009673000000000001</v>
      </c>
      <c r="X117" s="65" t="n">
        <v>0.009469999999999999</v>
      </c>
      <c r="Y117" s="65" t="n">
        <v>0.009287</v>
      </c>
      <c r="Z117" s="65" t="n">
        <v>0.009239000000000001</v>
      </c>
      <c r="AA117" s="65" t="n">
        <v>0.008980999999999999</v>
      </c>
      <c r="AB117" s="65" t="n">
        <v>0.009769999999999999</v>
      </c>
      <c r="AC117" s="65" t="n">
        <v>0.011733</v>
      </c>
      <c r="AD117" s="65" t="n">
        <v>0.011896</v>
      </c>
      <c r="AE117" s="65" t="n">
        <v>0.011071</v>
      </c>
      <c r="AF117" s="65" t="n">
        <v>0.012302</v>
      </c>
      <c r="AG117" s="65" t="n">
        <v>0.012437</v>
      </c>
    </row>
    <row r="118">
      <c r="A118" s="66" t="inlineStr">
        <is>
          <t>CMI</t>
        </is>
      </c>
      <c r="B118" s="66" t="inlineStr">
        <is>
          <t>Cummins Inc</t>
        </is>
      </c>
      <c r="C118" s="66" t="inlineStr">
        <is>
          <t>산업재</t>
        </is>
      </c>
      <c r="D118" s="68" t="n">
        <v>0.011394</v>
      </c>
      <c r="E118" s="68" t="n">
        <v>0.011685</v>
      </c>
      <c r="F118" s="68" t="n">
        <v>0.010433</v>
      </c>
      <c r="G118" s="68" t="n">
        <v>0.010148</v>
      </c>
      <c r="H118" s="68" t="n">
        <v>0.010586</v>
      </c>
      <c r="I118" s="68" t="n">
        <v>0.009981</v>
      </c>
      <c r="J118" s="68" t="n">
        <v>0.009483999999999999</v>
      </c>
      <c r="K118" s="68" t="n">
        <v>0.009146999999999999</v>
      </c>
      <c r="L118" s="68" t="n">
        <v>0.009736</v>
      </c>
      <c r="M118" s="68" t="n">
        <v>0.009760999999999999</v>
      </c>
      <c r="N118" s="68" t="n">
        <v>0.010774</v>
      </c>
      <c r="O118" s="68" t="n">
        <v>0.010788</v>
      </c>
      <c r="P118" s="68" t="n">
        <v>0.011181</v>
      </c>
      <c r="Q118" s="68" t="n">
        <v>0.012121</v>
      </c>
      <c r="R118" s="68" t="n">
        <v>0.011655</v>
      </c>
      <c r="S118" s="68" t="n">
        <v>0.011966</v>
      </c>
      <c r="T118" s="68" t="n">
        <v>0.012114</v>
      </c>
      <c r="U118" s="68" t="n">
        <v>0.012198</v>
      </c>
      <c r="V118" s="67" t="n"/>
      <c r="W118" s="67" t="n"/>
      <c r="X118" s="67" t="n"/>
      <c r="Y118" s="67" t="n"/>
      <c r="Z118" s="67" t="n"/>
      <c r="AA118" s="67" t="n"/>
      <c r="AB118" s="67" t="n"/>
      <c r="AC118" s="67" t="n"/>
      <c r="AD118" s="67" t="n"/>
      <c r="AE118" s="67" t="n"/>
      <c r="AF118" s="67" t="n"/>
      <c r="AG118" s="67" t="n"/>
      <c r="AH118" s="67" t="n"/>
      <c r="AI118" s="67" t="n"/>
      <c r="AJ118" s="67" t="n"/>
      <c r="AK118" s="67" t="n"/>
      <c r="AL118" s="67" t="n"/>
      <c r="AM118" s="67" t="n"/>
      <c r="AN118" s="67" t="n"/>
      <c r="AO118" s="67" t="n"/>
      <c r="AP118" s="67" t="n"/>
      <c r="AQ118" s="67" t="n"/>
      <c r="AR118" s="67" t="n"/>
      <c r="AS118" s="67" t="n"/>
      <c r="AT118" s="67" t="n"/>
      <c r="AU118" s="67" t="n"/>
      <c r="AV118" s="67" t="n"/>
      <c r="AW118" s="67" t="n"/>
      <c r="AX118" s="67" t="n"/>
      <c r="AY118" s="67" t="n"/>
      <c r="AZ118" s="67" t="n"/>
      <c r="BA118" s="67" t="n"/>
      <c r="BB118" s="67" t="n"/>
      <c r="BC118" s="67" t="n"/>
      <c r="BD118" s="67" t="n"/>
      <c r="BE118" s="67" t="n"/>
      <c r="BF118" s="67" t="n"/>
      <c r="BG118" s="67" t="n"/>
      <c r="BH118" s="67" t="n"/>
      <c r="BI118" s="67" t="n"/>
      <c r="BJ118" s="67" t="n"/>
      <c r="BK118" s="67" t="n"/>
      <c r="BL118" s="67" t="n"/>
    </row>
    <row r="119">
      <c r="A119" s="4" t="inlineStr">
        <is>
          <t>LYB</t>
        </is>
      </c>
      <c r="B119" s="4" t="inlineStr">
        <is>
          <t>Lyondellbasell Industries Nv Class</t>
        </is>
      </c>
      <c r="C119" s="4" t="inlineStr">
        <is>
          <t>소재</t>
        </is>
      </c>
      <c r="J119" s="65" t="n">
        <v>0.008739</v>
      </c>
      <c r="K119" s="65" t="n">
        <v>0.009422</v>
      </c>
      <c r="L119" s="65" t="n">
        <v>0.009776</v>
      </c>
      <c r="M119" s="65" t="n">
        <v>0.008143000000000001</v>
      </c>
      <c r="N119" s="65" t="n">
        <v>0.008008999999999999</v>
      </c>
      <c r="O119" s="65" t="n">
        <v>0.007673999999999999</v>
      </c>
      <c r="P119" s="65" t="n">
        <v>0.007587</v>
      </c>
      <c r="Q119" s="65" t="n">
        <v>0.006952000000000001</v>
      </c>
      <c r="R119" s="65" t="n">
        <v>0.007236</v>
      </c>
      <c r="S119" s="65" t="n">
        <v>0.0074</v>
      </c>
      <c r="T119" s="65" t="n">
        <v>0.008470999999999999</v>
      </c>
      <c r="U119" s="65" t="n">
        <v>0.008692</v>
      </c>
      <c r="V119" s="65" t="n">
        <v>0.00743</v>
      </c>
      <c r="W119" s="65" t="n">
        <v>0.007571</v>
      </c>
      <c r="X119" s="65" t="n">
        <v>0.007153000000000001</v>
      </c>
      <c r="Y119" s="65" t="n">
        <v>0.007553</v>
      </c>
      <c r="Z119" s="65" t="n">
        <v>0.007828</v>
      </c>
      <c r="AA119" s="65" t="n">
        <v>0.007946</v>
      </c>
      <c r="AB119" s="65" t="n">
        <v>0.008016000000000001</v>
      </c>
      <c r="AC119" s="65" t="n">
        <v>0.007976</v>
      </c>
      <c r="AD119" s="65" t="n">
        <v>0.00792</v>
      </c>
      <c r="AE119" s="65" t="n">
        <v>0.007363</v>
      </c>
      <c r="AF119" s="65" t="n">
        <v>0.007303</v>
      </c>
      <c r="AG119" s="65" t="n">
        <v>0.007654999999999999</v>
      </c>
      <c r="AH119" s="65" t="n">
        <v>0.010566</v>
      </c>
      <c r="AI119" s="65" t="n">
        <v>0.010897</v>
      </c>
      <c r="AJ119" s="65" t="n">
        <v>0.010633</v>
      </c>
      <c r="AK119" s="65" t="n">
        <v>0.010311</v>
      </c>
      <c r="AL119" s="65" t="n">
        <v>0.010113</v>
      </c>
      <c r="AM119" s="65" t="n">
        <v>0.009835</v>
      </c>
      <c r="AN119" s="65" t="n">
        <v>0.009604</v>
      </c>
      <c r="AO119" s="65" t="n">
        <v>0.008704</v>
      </c>
      <c r="AP119" s="65" t="n">
        <v>0.008008999999999999</v>
      </c>
      <c r="AQ119" s="65" t="n">
        <v>0.007506000000000001</v>
      </c>
      <c r="AR119" s="65" t="n">
        <v>0.007528</v>
      </c>
      <c r="AS119" s="65" t="n">
        <v>0.007479</v>
      </c>
      <c r="AT119" s="65" t="n">
        <v>0.007154000000000001</v>
      </c>
      <c r="AU119" s="65" t="n">
        <v>0.006418</v>
      </c>
      <c r="AV119" s="65" t="n">
        <v>0.006151999999999999</v>
      </c>
      <c r="AW119" s="65" t="n">
        <v>0.006107</v>
      </c>
      <c r="AX119" s="65" t="n">
        <v>0.006131999999999999</v>
      </c>
      <c r="AY119" s="65" t="n">
        <v>0.005672</v>
      </c>
      <c r="AZ119" s="65" t="n">
        <v>0.005084</v>
      </c>
      <c r="BA119" s="65" t="n">
        <v>0.00493</v>
      </c>
      <c r="BB119" s="65" t="n">
        <v>0.005066</v>
      </c>
      <c r="BC119" s="65" t="n">
        <v>0.004595</v>
      </c>
      <c r="BD119" s="65" t="n">
        <v>0.0048</v>
      </c>
      <c r="BE119" s="65" t="n">
        <v>0.005324</v>
      </c>
    </row>
    <row r="120">
      <c r="A120" s="66" t="inlineStr">
        <is>
          <t>HAL</t>
        </is>
      </c>
      <c r="B120" s="66" t="inlineStr">
        <is>
          <t>Halliburton</t>
        </is>
      </c>
      <c r="C120" s="66" t="inlineStr">
        <is>
          <t>에너지</t>
        </is>
      </c>
      <c r="D120" s="67" t="n"/>
      <c r="E120" s="67" t="n"/>
      <c r="F120" s="67" t="n"/>
      <c r="G120" s="67" t="n"/>
      <c r="H120" s="67" t="n"/>
      <c r="I120" s="67" t="n"/>
      <c r="J120" s="67" t="n"/>
      <c r="K120" s="67" t="n"/>
      <c r="L120" s="67" t="n"/>
      <c r="M120" s="67" t="n"/>
      <c r="N120" s="67" t="n"/>
      <c r="O120" s="67" t="n"/>
      <c r="P120" s="67" t="n"/>
      <c r="Q120" s="67" t="n"/>
      <c r="R120" s="67" t="n"/>
      <c r="S120" s="67" t="n"/>
      <c r="T120" s="67" t="n"/>
      <c r="U120" s="67" t="n"/>
      <c r="V120" s="67" t="n"/>
      <c r="W120" s="67" t="n"/>
      <c r="X120" s="67" t="n"/>
      <c r="Y120" s="67" t="n"/>
      <c r="Z120" s="67" t="n"/>
      <c r="AA120" s="67" t="n"/>
      <c r="AB120" s="67" t="n"/>
      <c r="AC120" s="67" t="n"/>
      <c r="AD120" s="67" t="n"/>
      <c r="AE120" s="67" t="n"/>
      <c r="AF120" s="67" t="n"/>
      <c r="AG120" s="67" t="n"/>
      <c r="AH120" s="67" t="n"/>
      <c r="AI120" s="67" t="n"/>
      <c r="AJ120" s="67" t="n"/>
      <c r="AK120" s="67" t="n"/>
      <c r="AL120" s="67" t="n"/>
      <c r="AM120" s="67" t="n"/>
      <c r="AN120" s="67" t="n"/>
      <c r="AO120" s="67" t="n"/>
      <c r="AP120" s="67" t="n"/>
      <c r="AQ120" s="67" t="n"/>
      <c r="AR120" s="67" t="n"/>
      <c r="AS120" s="67" t="n"/>
      <c r="AT120" s="68" t="n">
        <v>0.008718</v>
      </c>
      <c r="AU120" s="68" t="n">
        <v>0.007389</v>
      </c>
      <c r="AV120" s="68" t="n">
        <v>0.007214000000000001</v>
      </c>
      <c r="AW120" s="68" t="n">
        <v>0.007192</v>
      </c>
      <c r="AX120" s="68" t="n">
        <v>0.007927999999999999</v>
      </c>
      <c r="AY120" s="68" t="n">
        <v>0.007650000000000001</v>
      </c>
      <c r="AZ120" s="68" t="n">
        <v>0.008449999999999999</v>
      </c>
      <c r="BA120" s="68" t="n">
        <v>0.009442000000000001</v>
      </c>
      <c r="BB120" s="68" t="n">
        <v>0.008983999999999999</v>
      </c>
      <c r="BC120" s="68" t="n">
        <v>0.009797999999999999</v>
      </c>
      <c r="BD120" s="68" t="n">
        <v>0.010731</v>
      </c>
      <c r="BE120" s="68" t="n">
        <v>0.010889</v>
      </c>
      <c r="BF120" s="67" t="n"/>
      <c r="BG120" s="67" t="n"/>
      <c r="BH120" s="67" t="n"/>
      <c r="BI120" s="67" t="n"/>
      <c r="BJ120" s="67" t="n"/>
      <c r="BK120" s="67" t="n"/>
      <c r="BL120" s="67" t="n"/>
    </row>
    <row r="121">
      <c r="A121" s="4" t="inlineStr">
        <is>
          <t>HBAN</t>
        </is>
      </c>
      <c r="B121" s="4" t="inlineStr">
        <is>
          <t>Huntington Bancshares Inc</t>
        </is>
      </c>
      <c r="C121" s="4" t="inlineStr">
        <is>
          <t>금융</t>
        </is>
      </c>
      <c r="D121" s="65" t="n">
        <v>0.007915999999999999</v>
      </c>
      <c r="E121" s="65" t="n">
        <v>0.007738</v>
      </c>
      <c r="F121" s="65" t="n">
        <v>0.007449</v>
      </c>
      <c r="G121" s="65" t="n">
        <v>0.007375</v>
      </c>
      <c r="H121" s="65" t="n">
        <v>0.007421</v>
      </c>
      <c r="I121" s="65" t="n">
        <v>0.007804999999999999</v>
      </c>
      <c r="J121" s="65" t="n">
        <v>0.006835</v>
      </c>
      <c r="K121" s="65" t="n">
        <v>0.00643</v>
      </c>
      <c r="L121" s="65" t="n">
        <v>0.006535999999999999</v>
      </c>
      <c r="M121" s="65" t="n">
        <v>0.006126</v>
      </c>
      <c r="N121" s="65" t="n">
        <v>0.006531</v>
      </c>
      <c r="O121" s="65" t="n">
        <v>0.006776</v>
      </c>
      <c r="P121" s="65" t="n">
        <v>0.007386</v>
      </c>
      <c r="Q121" s="65" t="n">
        <v>0.007675</v>
      </c>
      <c r="R121" s="65" t="n">
        <v>0.007327</v>
      </c>
      <c r="S121" s="65" t="n">
        <v>0.007122000000000001</v>
      </c>
      <c r="T121" s="65" t="n">
        <v>0.007533</v>
      </c>
      <c r="U121" s="65" t="n">
        <v>0.007863999999999999</v>
      </c>
      <c r="V121" s="65" t="n">
        <v>0.005033999999999999</v>
      </c>
      <c r="W121" s="65" t="n">
        <v>0.005091</v>
      </c>
      <c r="X121" s="65" t="n">
        <v>0.004898</v>
      </c>
      <c r="Y121" s="65" t="n">
        <v>0.005038</v>
      </c>
      <c r="Z121" s="65" t="n">
        <v>0.005507</v>
      </c>
      <c r="AA121" s="65" t="n">
        <v>0.005069000000000001</v>
      </c>
      <c r="AB121" s="65" t="n">
        <v>0.005009</v>
      </c>
      <c r="AC121" s="65" t="n">
        <v>0.004854</v>
      </c>
      <c r="AD121" s="65" t="n">
        <v>0.005337</v>
      </c>
      <c r="AE121" s="65" t="n">
        <v>0.005568999999999999</v>
      </c>
      <c r="AF121" s="65" t="n">
        <v>0.005585</v>
      </c>
      <c r="AG121" s="65" t="n">
        <v>0.005627999999999999</v>
      </c>
      <c r="AH121" s="65" t="n">
        <v>0.008144</v>
      </c>
      <c r="AI121" s="65" t="n">
        <v>0.008297000000000001</v>
      </c>
      <c r="AJ121" s="65" t="n">
        <v>0.008413</v>
      </c>
      <c r="AK121" s="65" t="n">
        <v>0.008038999999999999</v>
      </c>
      <c r="AL121" s="65" t="n">
        <v>0.008600999999999999</v>
      </c>
      <c r="AM121" s="65" t="n">
        <v>0.00844</v>
      </c>
      <c r="AN121" s="65" t="n">
        <v>0.008294000000000001</v>
      </c>
      <c r="AO121" s="65" t="n">
        <v>0.008803</v>
      </c>
      <c r="AP121" s="65" t="n">
        <v>0.009750999999999999</v>
      </c>
      <c r="AQ121" s="65" t="n">
        <v>0.009183999999999999</v>
      </c>
      <c r="AR121" s="65" t="n">
        <v>0.009552</v>
      </c>
      <c r="AS121" s="65" t="n">
        <v>0.008954999999999999</v>
      </c>
    </row>
    <row r="122">
      <c r="A122" s="66" t="inlineStr">
        <is>
          <t>TSN</t>
        </is>
      </c>
      <c r="B122" s="66" t="inlineStr">
        <is>
          <t>Tyson Foods Inc Class A</t>
        </is>
      </c>
      <c r="C122" s="66" t="inlineStr">
        <is>
          <t>필수소비재</t>
        </is>
      </c>
      <c r="D122" s="68" t="n">
        <v>0.008076</v>
      </c>
      <c r="E122" s="68" t="n">
        <v>0.007854999999999999</v>
      </c>
      <c r="F122" s="68" t="n">
        <v>0.007919000000000001</v>
      </c>
      <c r="G122" s="68" t="n">
        <v>0.008324</v>
      </c>
      <c r="H122" s="68" t="n">
        <v>0.008943</v>
      </c>
      <c r="I122" s="68" t="n">
        <v>0.009304</v>
      </c>
      <c r="J122" s="68" t="n">
        <v>0.008543</v>
      </c>
      <c r="K122" s="68" t="n">
        <v>0.009283</v>
      </c>
      <c r="L122" s="68" t="n">
        <v>0.008599000000000001</v>
      </c>
      <c r="M122" s="68" t="n">
        <v>0.008912999999999999</v>
      </c>
      <c r="N122" s="68" t="n">
        <v>0.008798</v>
      </c>
      <c r="O122" s="68" t="n">
        <v>0.007752999999999999</v>
      </c>
      <c r="P122" s="68" t="n">
        <v>0.007483999999999999</v>
      </c>
      <c r="Q122" s="68" t="n">
        <v>0.007000999999999999</v>
      </c>
      <c r="R122" s="68" t="n">
        <v>0.006355</v>
      </c>
      <c r="S122" s="68" t="n">
        <v>0.006314999999999999</v>
      </c>
      <c r="T122" s="68" t="n">
        <v>0.006556999999999999</v>
      </c>
      <c r="U122" s="68" t="n">
        <v>0.006106</v>
      </c>
      <c r="V122" s="68" t="n">
        <v>0.005353</v>
      </c>
      <c r="W122" s="68" t="n">
        <v>0.005702</v>
      </c>
      <c r="X122" s="68" t="n">
        <v>0.004829</v>
      </c>
      <c r="Y122" s="68" t="n">
        <v>0.004721</v>
      </c>
      <c r="Z122" s="68" t="n">
        <v>0.004963</v>
      </c>
      <c r="AA122" s="68" t="n">
        <v>0.004819</v>
      </c>
      <c r="AB122" s="68" t="n">
        <v>0.004811</v>
      </c>
      <c r="AC122" s="68" t="n">
        <v>0.004613</v>
      </c>
      <c r="AD122" s="68" t="n">
        <v>0.004389000000000001</v>
      </c>
      <c r="AE122" s="68" t="n">
        <v>0.004642</v>
      </c>
      <c r="AF122" s="68" t="n">
        <v>0.004737</v>
      </c>
      <c r="AG122" s="68" t="n">
        <v>0.004617</v>
      </c>
      <c r="AH122" s="67" t="n"/>
      <c r="AI122" s="67" t="n"/>
      <c r="AJ122" s="67" t="n"/>
      <c r="AK122" s="67" t="n"/>
      <c r="AL122" s="67" t="n"/>
      <c r="AM122" s="67" t="n"/>
      <c r="AN122" s="67" t="n"/>
      <c r="AO122" s="67" t="n"/>
      <c r="AP122" s="67" t="n"/>
      <c r="AQ122" s="67" t="n"/>
      <c r="AR122" s="67" t="n"/>
      <c r="AS122" s="67" t="n"/>
      <c r="AT122" s="67" t="n"/>
      <c r="AU122" s="67" t="n"/>
      <c r="AV122" s="67" t="n"/>
      <c r="AW122" s="67" t="n"/>
      <c r="AX122" s="67" t="n"/>
      <c r="AY122" s="67" t="n"/>
      <c r="AZ122" s="67" t="n"/>
      <c r="BA122" s="67" t="n"/>
      <c r="BB122" s="67" t="n"/>
      <c r="BC122" s="67" t="n"/>
      <c r="BD122" s="67" t="n"/>
      <c r="BE122" s="67" t="n"/>
      <c r="BF122" s="67" t="n"/>
      <c r="BG122" s="67" t="n"/>
      <c r="BH122" s="67" t="n"/>
      <c r="BI122" s="67" t="n"/>
      <c r="BJ122" s="67" t="n"/>
      <c r="BK122" s="67" t="n"/>
      <c r="BL122" s="67" t="n"/>
    </row>
    <row r="123">
      <c r="A123" s="4" t="inlineStr">
        <is>
          <t>HIG</t>
        </is>
      </c>
      <c r="B123" s="4" t="inlineStr">
        <is>
          <t>Hartford Financial Services Group</t>
        </is>
      </c>
      <c r="C123" s="4" t="inlineStr">
        <is>
          <t>금융</t>
        </is>
      </c>
      <c r="D123" s="65" t="n">
        <v>0.008708</v>
      </c>
      <c r="E123" s="65" t="n">
        <v>0.00868</v>
      </c>
      <c r="F123" s="65" t="n">
        <v>0.008033</v>
      </c>
      <c r="G123" s="65" t="n">
        <v>0.007764999999999999</v>
      </c>
      <c r="H123" s="65" t="n">
        <v>0.008328</v>
      </c>
      <c r="I123" s="65" t="n">
        <v>0.008215</v>
      </c>
      <c r="J123" s="65" t="n">
        <v>0.007901</v>
      </c>
      <c r="K123" s="65" t="n">
        <v>0.008045</v>
      </c>
      <c r="L123" s="65" t="n">
        <v>0.008033</v>
      </c>
      <c r="M123" s="65" t="n">
        <v>0.00776</v>
      </c>
      <c r="N123" s="65" t="n">
        <v>0.00738</v>
      </c>
      <c r="O123" s="65" t="n">
        <v>0.007574999999999999</v>
      </c>
      <c r="P123" s="65" t="n">
        <v>0.007932</v>
      </c>
      <c r="Q123" s="65" t="n">
        <v>0.008366</v>
      </c>
      <c r="R123" s="65" t="n">
        <v>0.008258999999999999</v>
      </c>
      <c r="S123" s="65" t="n">
        <v>0.008584000000000001</v>
      </c>
      <c r="T123" s="65" t="n">
        <v>0.008635</v>
      </c>
      <c r="U123" s="65" t="n">
        <v>0.009002</v>
      </c>
    </row>
    <row r="124">
      <c r="A124" s="66" t="inlineStr">
        <is>
          <t>CTRA</t>
        </is>
      </c>
      <c r="B124" s="66" t="inlineStr">
        <is>
          <t>Coterra Energy Inc</t>
        </is>
      </c>
      <c r="C124" s="66" t="inlineStr">
        <is>
          <t>에너지</t>
        </is>
      </c>
      <c r="D124" s="67" t="n"/>
      <c r="E124" s="67" t="n"/>
      <c r="F124" s="67" t="n"/>
      <c r="G124" s="67" t="n"/>
      <c r="H124" s="67" t="n"/>
      <c r="I124" s="67" t="n"/>
      <c r="J124" s="67" t="n"/>
      <c r="K124" s="67" t="n"/>
      <c r="L124" s="67" t="n"/>
      <c r="M124" s="67" t="n"/>
      <c r="N124" s="67" t="n"/>
      <c r="O124" s="67" t="n"/>
      <c r="P124" s="67" t="n"/>
      <c r="Q124" s="67" t="n"/>
      <c r="R124" s="67" t="n"/>
      <c r="S124" s="67" t="n"/>
      <c r="T124" s="67" t="n"/>
      <c r="U124" s="67" t="n"/>
      <c r="V124" s="68" t="n">
        <v>0.006029</v>
      </c>
      <c r="W124" s="68" t="n">
        <v>0.00636</v>
      </c>
      <c r="X124" s="68" t="n">
        <v>0.006036000000000001</v>
      </c>
      <c r="Y124" s="68" t="n">
        <v>0.00646</v>
      </c>
      <c r="Z124" s="68" t="n">
        <v>0.006769</v>
      </c>
      <c r="AA124" s="68" t="n">
        <v>0.007041</v>
      </c>
      <c r="AB124" s="68" t="n">
        <v>0.006836</v>
      </c>
      <c r="AC124" s="68" t="n">
        <v>0.007257</v>
      </c>
      <c r="AD124" s="68" t="n">
        <v>0.006527</v>
      </c>
      <c r="AE124" s="68" t="n">
        <v>0.005845</v>
      </c>
      <c r="AF124" s="68" t="n">
        <v>0.00571</v>
      </c>
      <c r="AG124" s="68" t="n">
        <v>0.00582</v>
      </c>
      <c r="AH124" s="68" t="n">
        <v>0.008455000000000001</v>
      </c>
      <c r="AI124" s="68" t="n">
        <v>0.008754</v>
      </c>
      <c r="AJ124" s="68" t="n">
        <v>0.008954</v>
      </c>
      <c r="AK124" s="68" t="n">
        <v>0.008448000000000001</v>
      </c>
      <c r="AL124" s="68" t="n">
        <v>0.007709000000000001</v>
      </c>
      <c r="AM124" s="68" t="n">
        <v>0.007124</v>
      </c>
      <c r="AN124" s="68" t="n">
        <v>0.006939</v>
      </c>
      <c r="AO124" s="68" t="n">
        <v>0.006937</v>
      </c>
      <c r="AP124" s="68" t="n">
        <v>0.007429</v>
      </c>
      <c r="AQ124" s="68" t="n">
        <v>0.007338</v>
      </c>
      <c r="AR124" s="68" t="n">
        <v>0.007835999999999999</v>
      </c>
      <c r="AS124" s="68" t="n">
        <v>0.007469</v>
      </c>
      <c r="AT124" s="68" t="n">
        <v>0.008326999999999999</v>
      </c>
      <c r="AU124" s="68" t="n">
        <v>0.007677000000000001</v>
      </c>
      <c r="AV124" s="68" t="n">
        <v>0.007507000000000001</v>
      </c>
      <c r="AW124" s="68" t="n">
        <v>0.007951</v>
      </c>
      <c r="AX124" s="68" t="n">
        <v>0.007664</v>
      </c>
      <c r="AY124" s="68" t="n">
        <v>0.007303</v>
      </c>
      <c r="AZ124" s="68" t="n">
        <v>0.007272</v>
      </c>
      <c r="BA124" s="68" t="n">
        <v>0.00745</v>
      </c>
      <c r="BB124" s="68" t="n">
        <v>0.008231</v>
      </c>
      <c r="BC124" s="68" t="n">
        <v>0.008255</v>
      </c>
      <c r="BD124" s="68" t="n">
        <v>0.008355</v>
      </c>
      <c r="BE124" s="68" t="n">
        <v>0.008369999999999999</v>
      </c>
      <c r="BF124" s="68" t="n">
        <v>0.007067</v>
      </c>
      <c r="BG124" s="68" t="n">
        <v>0.00688</v>
      </c>
      <c r="BH124" s="67" t="n"/>
      <c r="BI124" s="67" t="n"/>
      <c r="BJ124" s="67" t="n"/>
      <c r="BK124" s="67" t="n"/>
      <c r="BL124" s="67" t="n"/>
    </row>
    <row r="125">
      <c r="A125" s="4" t="inlineStr">
        <is>
          <t>GPC</t>
        </is>
      </c>
      <c r="B125" s="4" t="inlineStr">
        <is>
          <t>Genuine Parts</t>
        </is>
      </c>
      <c r="C125" s="4" t="inlineStr">
        <is>
          <t>경기소비재</t>
        </is>
      </c>
      <c r="D125" s="65" t="n">
        <v>0.006078</v>
      </c>
      <c r="E125" s="65" t="n">
        <v>0.006312</v>
      </c>
      <c r="F125" s="65" t="n">
        <v>0.006279</v>
      </c>
      <c r="G125" s="65" t="n">
        <v>0.006503999999999999</v>
      </c>
      <c r="H125" s="65" t="n">
        <v>0.006367</v>
      </c>
      <c r="I125" s="65" t="n">
        <v>0.005956</v>
      </c>
      <c r="J125" s="65" t="n">
        <v>0.005802000000000001</v>
      </c>
      <c r="K125" s="65" t="n">
        <v>0.006261</v>
      </c>
      <c r="L125" s="65" t="n">
        <v>0.006339</v>
      </c>
      <c r="M125" s="65" t="n">
        <v>0.006708</v>
      </c>
      <c r="N125" s="65" t="n">
        <v>0.007441</v>
      </c>
      <c r="O125" s="65" t="n">
        <v>0.007814999999999999</v>
      </c>
      <c r="P125" s="65" t="n">
        <v>0.008233000000000001</v>
      </c>
      <c r="Q125" s="65" t="n">
        <v>0.008848</v>
      </c>
      <c r="R125" s="65" t="n">
        <v>0.008536</v>
      </c>
      <c r="S125" s="65" t="n">
        <v>0.008595999999999999</v>
      </c>
      <c r="T125" s="65" t="n">
        <v>0.008172</v>
      </c>
      <c r="U125" s="65" t="n">
        <v>0.008902</v>
      </c>
    </row>
    <row r="126">
      <c r="A126" s="66" t="inlineStr">
        <is>
          <t>AMCR</t>
        </is>
      </c>
      <c r="B126" s="66" t="inlineStr">
        <is>
          <t>Amcor Plc</t>
        </is>
      </c>
      <c r="C126" s="66" t="inlineStr">
        <is>
          <t>소재</t>
        </is>
      </c>
      <c r="D126" s="68" t="n">
        <v>0.006201</v>
      </c>
      <c r="E126" s="68" t="n">
        <v>0.006201</v>
      </c>
      <c r="F126" s="68" t="n">
        <v>0.005938</v>
      </c>
      <c r="G126" s="68" t="n">
        <v>0.005998</v>
      </c>
      <c r="H126" s="68" t="n">
        <v>0.00618</v>
      </c>
      <c r="I126" s="68" t="n">
        <v>0.006108</v>
      </c>
      <c r="J126" s="68" t="n">
        <v>0.005615999999999999</v>
      </c>
      <c r="K126" s="68" t="n">
        <v>0.006146</v>
      </c>
      <c r="L126" s="68" t="n">
        <v>0.006536999999999999</v>
      </c>
      <c r="M126" s="68" t="n">
        <v>0.006663</v>
      </c>
      <c r="N126" s="68" t="n">
        <v>0.0067</v>
      </c>
      <c r="O126" s="68" t="n">
        <v>0.006394</v>
      </c>
      <c r="P126" s="68" t="n">
        <v>0.006279</v>
      </c>
      <c r="Q126" s="68" t="n">
        <v>0.006114000000000001</v>
      </c>
      <c r="R126" s="68" t="n">
        <v>0.006104000000000001</v>
      </c>
      <c r="S126" s="68" t="n">
        <v>0.006269</v>
      </c>
      <c r="T126" s="68" t="n">
        <v>0.00624</v>
      </c>
      <c r="U126" s="68" t="n">
        <v>0.005958</v>
      </c>
      <c r="V126" s="68" t="n">
        <v>0.005279000000000001</v>
      </c>
      <c r="W126" s="68" t="n">
        <v>0.005146</v>
      </c>
      <c r="X126" s="68" t="n">
        <v>0.004726</v>
      </c>
      <c r="Y126" s="68" t="n">
        <v>0.004802</v>
      </c>
      <c r="Z126" s="68" t="n">
        <v>0.004754</v>
      </c>
      <c r="AA126" s="68" t="n">
        <v>0.004584</v>
      </c>
      <c r="AB126" s="68" t="n">
        <v>0.004497</v>
      </c>
      <c r="AC126" s="68" t="n">
        <v>0.004557</v>
      </c>
      <c r="AD126" s="68" t="n">
        <v>0.00458</v>
      </c>
      <c r="AE126" s="68" t="n">
        <v>0.00429</v>
      </c>
      <c r="AF126" s="68" t="n">
        <v>0.004202</v>
      </c>
      <c r="AG126" s="68" t="n">
        <v>0.003974</v>
      </c>
      <c r="AH126" s="68" t="n">
        <v>0.005541000000000001</v>
      </c>
      <c r="AI126" s="68" t="n">
        <v>0.005496999999999999</v>
      </c>
      <c r="AJ126" s="68" t="n">
        <v>0.006135000000000001</v>
      </c>
      <c r="AK126" s="68" t="n">
        <v>0.005953000000000001</v>
      </c>
      <c r="AL126" s="68" t="n">
        <v>0.006046</v>
      </c>
      <c r="AM126" s="68" t="n">
        <v>0.006437000000000001</v>
      </c>
      <c r="AN126" s="68" t="n">
        <v>0.006375</v>
      </c>
      <c r="AO126" s="68" t="n">
        <v>0.00627</v>
      </c>
      <c r="AP126" s="68" t="n">
        <v>0.005746</v>
      </c>
      <c r="AQ126" s="68" t="n">
        <v>0.005286</v>
      </c>
      <c r="AR126" s="68" t="n">
        <v>0.005372</v>
      </c>
      <c r="AS126" s="68" t="n">
        <v>0.005475</v>
      </c>
      <c r="AT126" s="68" t="n">
        <v>0.005484</v>
      </c>
      <c r="AU126" s="68" t="n">
        <v>0.005643</v>
      </c>
      <c r="AV126" s="68" t="n">
        <v>0.005520000000000001</v>
      </c>
      <c r="AW126" s="68" t="n">
        <v>0.008643</v>
      </c>
      <c r="AX126" s="68" t="n">
        <v>0.00882</v>
      </c>
      <c r="AY126" s="68" t="n">
        <v>0.007741</v>
      </c>
      <c r="AZ126" s="68" t="n">
        <v>0.007598000000000001</v>
      </c>
      <c r="BA126" s="68" t="n">
        <v>0.007514999999999999</v>
      </c>
      <c r="BB126" s="68" t="n">
        <v>0.007893000000000001</v>
      </c>
      <c r="BC126" s="68" t="n">
        <v>0.007931000000000001</v>
      </c>
      <c r="BD126" s="68" t="n">
        <v>0.00777</v>
      </c>
      <c r="BE126" s="68" t="n">
        <v>0.008036</v>
      </c>
      <c r="BF126" s="67" t="n"/>
      <c r="BG126" s="67" t="n"/>
      <c r="BH126" s="67" t="n"/>
      <c r="BI126" s="67" t="n"/>
      <c r="BJ126" s="67" t="n"/>
      <c r="BK126" s="67" t="n"/>
      <c r="BL126" s="67" t="n"/>
    </row>
    <row r="127">
      <c r="A127" s="4" t="inlineStr">
        <is>
          <t>NTRS</t>
        </is>
      </c>
      <c r="B127" s="4" t="inlineStr">
        <is>
          <t>Northern Trust Corp</t>
        </is>
      </c>
      <c r="C127" s="4" t="inlineStr">
        <is>
          <t>금융</t>
        </is>
      </c>
      <c r="D127" s="65" t="n">
        <v>0.007788000000000001</v>
      </c>
      <c r="E127" s="65" t="n">
        <v>0.008534</v>
      </c>
      <c r="F127" s="65" t="n">
        <v>0.008193000000000001</v>
      </c>
      <c r="G127" s="65" t="n">
        <v>0.008075000000000001</v>
      </c>
      <c r="H127" s="65" t="n">
        <v>0.008112000000000001</v>
      </c>
      <c r="I127" s="65" t="n">
        <v>0.008083</v>
      </c>
      <c r="J127" s="65" t="n">
        <v>0.007818</v>
      </c>
      <c r="K127" s="65" t="n">
        <v>0.007233000000000001</v>
      </c>
      <c r="L127" s="65" t="n">
        <v>0.007554</v>
      </c>
      <c r="M127" s="65" t="n">
        <v>0.007098999999999999</v>
      </c>
      <c r="N127" s="65" t="n">
        <v>0.007086</v>
      </c>
      <c r="O127" s="65" t="n">
        <v>0.006947999999999999</v>
      </c>
      <c r="P127" s="65" t="n">
        <v>0.006942</v>
      </c>
      <c r="Q127" s="65" t="n">
        <v>0.006175000000000001</v>
      </c>
      <c r="R127" s="65" t="n">
        <v>0.006381</v>
      </c>
      <c r="S127" s="65" t="n">
        <v>0.006459</v>
      </c>
      <c r="T127" s="65" t="n">
        <v>0.006957</v>
      </c>
      <c r="U127" s="65" t="n">
        <v>0.007066</v>
      </c>
      <c r="V127" s="65" t="n">
        <v>0.005723000000000001</v>
      </c>
      <c r="W127" s="65" t="n">
        <v>0.005132</v>
      </c>
      <c r="X127" s="65" t="n">
        <v>0.004935</v>
      </c>
      <c r="Y127" s="65" t="n">
        <v>0.005004</v>
      </c>
      <c r="Z127" s="65" t="n">
        <v>0.005207000000000001</v>
      </c>
      <c r="AA127" s="65" t="n">
        <v>0.005023</v>
      </c>
      <c r="AB127" s="65" t="n">
        <v>0.004829</v>
      </c>
      <c r="AC127" s="65" t="n">
        <v>0.004785</v>
      </c>
      <c r="AD127" s="65" t="n">
        <v>0.005421</v>
      </c>
      <c r="AE127" s="65" t="n">
        <v>0.005281</v>
      </c>
      <c r="AF127" s="65" t="n">
        <v>0.004996</v>
      </c>
      <c r="AG127" s="65" t="n">
        <v>0.005067</v>
      </c>
    </row>
    <row r="128">
      <c r="A128" s="66" t="inlineStr">
        <is>
          <t>PKG</t>
        </is>
      </c>
      <c r="B128" s="66" t="inlineStr">
        <is>
          <t>Packaging Corp Of America</t>
        </is>
      </c>
      <c r="C128" s="66" t="inlineStr">
        <is>
          <t>소재</t>
        </is>
      </c>
      <c r="D128" s="67" t="n"/>
      <c r="E128" s="67" t="n"/>
      <c r="F128" s="67" t="n"/>
      <c r="G128" s="67" t="n"/>
      <c r="H128" s="67" t="n"/>
      <c r="I128" s="67" t="n"/>
      <c r="J128" s="67" t="n"/>
      <c r="K128" s="67" t="n"/>
      <c r="L128" s="67" t="n"/>
      <c r="M128" s="67" t="n"/>
      <c r="N128" s="67" t="n"/>
      <c r="O128" s="67" t="n"/>
      <c r="P128" s="67" t="n"/>
      <c r="Q128" s="67" t="n"/>
      <c r="R128" s="67" t="n"/>
      <c r="S128" s="67" t="n"/>
      <c r="T128" s="67" t="n"/>
      <c r="U128" s="67" t="n"/>
      <c r="V128" s="68" t="n">
        <v>0.004003</v>
      </c>
      <c r="W128" s="68" t="n">
        <v>0.003942999999999999</v>
      </c>
      <c r="X128" s="68" t="n">
        <v>0.003779</v>
      </c>
      <c r="Y128" s="68" t="n">
        <v>0.00396</v>
      </c>
      <c r="Z128" s="68" t="n">
        <v>0.004424</v>
      </c>
      <c r="AA128" s="68" t="n">
        <v>0.004371</v>
      </c>
      <c r="AB128" s="68" t="n">
        <v>0.004607</v>
      </c>
      <c r="AC128" s="68" t="n">
        <v>0.004797</v>
      </c>
      <c r="AD128" s="68" t="n">
        <v>0.004957</v>
      </c>
      <c r="AE128" s="68" t="n">
        <v>0.00443</v>
      </c>
      <c r="AF128" s="68" t="n">
        <v>0.004519</v>
      </c>
      <c r="AG128" s="68" t="n">
        <v>0.004856</v>
      </c>
      <c r="AH128" s="68" t="n">
        <v>0.006856999999999999</v>
      </c>
      <c r="AI128" s="68" t="n">
        <v>0.006595</v>
      </c>
      <c r="AJ128" s="68" t="n">
        <v>0.006864</v>
      </c>
      <c r="AK128" s="68" t="n">
        <v>0.006839</v>
      </c>
      <c r="AL128" s="68" t="n">
        <v>0.007062000000000001</v>
      </c>
      <c r="AM128" s="68" t="n">
        <v>0.007256</v>
      </c>
      <c r="AN128" s="68" t="n">
        <v>0.007475000000000001</v>
      </c>
      <c r="AO128" s="68" t="n">
        <v>0.00795</v>
      </c>
      <c r="AP128" s="68" t="n">
        <v>0.008288</v>
      </c>
      <c r="AQ128" s="68" t="n">
        <v>0.007801</v>
      </c>
      <c r="AR128" s="68" t="n">
        <v>0.00725</v>
      </c>
      <c r="AS128" s="68" t="n">
        <v>0.007112</v>
      </c>
      <c r="AT128" s="68" t="n">
        <v>0.006906</v>
      </c>
      <c r="AU128" s="68" t="n">
        <v>0.007023000000000001</v>
      </c>
      <c r="AV128" s="68" t="n">
        <v>0.00722</v>
      </c>
      <c r="AW128" s="68" t="n">
        <v>0.006911</v>
      </c>
      <c r="AX128" s="68" t="n">
        <v>0.007126</v>
      </c>
      <c r="AY128" s="68" t="n">
        <v>0.007623</v>
      </c>
      <c r="AZ128" s="68" t="n">
        <v>0.007847</v>
      </c>
      <c r="BA128" s="68" t="n">
        <v>0.007219</v>
      </c>
      <c r="BB128" s="68" t="n">
        <v>0.007329</v>
      </c>
      <c r="BC128" s="68" t="n">
        <v>0.007593</v>
      </c>
      <c r="BD128" s="68" t="n">
        <v>0.007565</v>
      </c>
      <c r="BE128" s="68" t="n">
        <v>0.007456000000000001</v>
      </c>
      <c r="BF128" s="67" t="n"/>
      <c r="BG128" s="67" t="n"/>
      <c r="BH128" s="67" t="n"/>
      <c r="BI128" s="67" t="n"/>
      <c r="BJ128" s="67" t="n"/>
      <c r="BK128" s="67" t="n"/>
      <c r="BL128" s="67" t="n"/>
    </row>
    <row r="129">
      <c r="A129" s="4" t="inlineStr">
        <is>
          <t>KEY</t>
        </is>
      </c>
      <c r="B129" s="4" t="inlineStr">
        <is>
          <t>Keycorp</t>
        </is>
      </c>
      <c r="C129" s="4" t="inlineStr">
        <is>
          <t>금융</t>
        </is>
      </c>
      <c r="D129" s="65" t="n">
        <v>0.007281999999999999</v>
      </c>
      <c r="E129" s="65" t="n">
        <v>0.007525</v>
      </c>
      <c r="F129" s="65" t="n">
        <v>0.007409</v>
      </c>
      <c r="G129" s="65" t="n">
        <v>0.007165</v>
      </c>
      <c r="H129" s="65" t="n">
        <v>0.007999000000000001</v>
      </c>
      <c r="I129" s="65" t="n">
        <v>0.008167000000000001</v>
      </c>
      <c r="J129" s="65" t="n">
        <v>0.006734</v>
      </c>
      <c r="K129" s="65" t="n">
        <v>0.006078</v>
      </c>
      <c r="L129" s="65" t="n">
        <v>0.006051</v>
      </c>
      <c r="M129" s="65" t="n">
        <v>0.005667999999999999</v>
      </c>
      <c r="N129" s="65" t="n">
        <v>0.005809999999999999</v>
      </c>
      <c r="O129" s="65" t="n">
        <v>0.005778999999999999</v>
      </c>
      <c r="P129" s="65" t="n">
        <v>0.005817</v>
      </c>
      <c r="Q129" s="65" t="n">
        <v>0.005854000000000001</v>
      </c>
      <c r="R129" s="65" t="n">
        <v>0.005769</v>
      </c>
      <c r="S129" s="65" t="n">
        <v>0.005691000000000001</v>
      </c>
      <c r="T129" s="65" t="n">
        <v>0.006162</v>
      </c>
      <c r="U129" s="65" t="n">
        <v>0.006071</v>
      </c>
      <c r="V129" s="65" t="n">
        <v>0.003639</v>
      </c>
      <c r="W129" s="65" t="n">
        <v>0.00331</v>
      </c>
      <c r="X129" s="65" t="n">
        <v>0.00287</v>
      </c>
      <c r="Y129" s="65" t="n">
        <v>0.002793</v>
      </c>
      <c r="Z129" s="65" t="n">
        <v>0.003584</v>
      </c>
      <c r="AA129" s="65" t="n">
        <v>0.003348</v>
      </c>
      <c r="AB129" s="65" t="n">
        <v>0.003359</v>
      </c>
      <c r="AC129" s="65" t="n">
        <v>0.00333</v>
      </c>
      <c r="AD129" s="65" t="n">
        <v>0.003802</v>
      </c>
      <c r="AE129" s="65" t="n">
        <v>0.004077</v>
      </c>
      <c r="AF129" s="65" t="n">
        <v>0.004118</v>
      </c>
      <c r="AG129" s="65" t="n">
        <v>0.003981</v>
      </c>
      <c r="AH129" s="65" t="n">
        <v>0.005968</v>
      </c>
      <c r="AI129" s="65" t="n">
        <v>0.005770999999999999</v>
      </c>
      <c r="AJ129" s="65" t="n">
        <v>0.005615999999999999</v>
      </c>
      <c r="AK129" s="65" t="n">
        <v>0.005605</v>
      </c>
      <c r="AL129" s="65" t="n">
        <v>0.006000999999999999</v>
      </c>
      <c r="AM129" s="65" t="n">
        <v>0.00622</v>
      </c>
      <c r="AN129" s="65" t="n">
        <v>0.006148</v>
      </c>
      <c r="AO129" s="65" t="n">
        <v>0.006339</v>
      </c>
      <c r="AP129" s="65" t="n">
        <v>0.006862</v>
      </c>
      <c r="AQ129" s="65" t="n">
        <v>0.006182</v>
      </c>
      <c r="AR129" s="65" t="n">
        <v>0.006381</v>
      </c>
      <c r="AS129" s="65" t="n">
        <v>0.006017</v>
      </c>
    </row>
    <row r="130">
      <c r="A130" s="66" t="inlineStr">
        <is>
          <t>IP</t>
        </is>
      </c>
      <c r="B130" s="66" t="inlineStr">
        <is>
          <t>International Paper</t>
        </is>
      </c>
      <c r="C130" s="66" t="inlineStr">
        <is>
          <t>소재</t>
        </is>
      </c>
      <c r="D130" s="68" t="n">
        <v>0.007602</v>
      </c>
      <c r="E130" s="68" t="n">
        <v>0.006484</v>
      </c>
      <c r="F130" s="68" t="n">
        <v>0.006067</v>
      </c>
      <c r="G130" s="68" t="n">
        <v>0.005948</v>
      </c>
      <c r="H130" s="68" t="n">
        <v>0.006293999999999999</v>
      </c>
      <c r="I130" s="68" t="n">
        <v>0.005794000000000001</v>
      </c>
      <c r="J130" s="68" t="n">
        <v>0.005778</v>
      </c>
      <c r="K130" s="68" t="n">
        <v>0.006058</v>
      </c>
      <c r="L130" s="68" t="n">
        <v>0.006107</v>
      </c>
      <c r="M130" s="68" t="n">
        <v>0.005737</v>
      </c>
      <c r="N130" s="68" t="n">
        <v>0.005662</v>
      </c>
      <c r="O130" s="68" t="n">
        <v>0.005669</v>
      </c>
      <c r="P130" s="68" t="n">
        <v>0.004575</v>
      </c>
      <c r="Q130" s="68" t="n">
        <v>0.004376</v>
      </c>
      <c r="R130" s="68" t="n">
        <v>0.004525</v>
      </c>
      <c r="S130" s="68" t="n">
        <v>0.004391</v>
      </c>
      <c r="T130" s="68" t="n">
        <v>0.005213</v>
      </c>
      <c r="U130" s="68" t="n">
        <v>0.004689</v>
      </c>
      <c r="V130" s="68" t="n">
        <v>0.003996</v>
      </c>
      <c r="W130" s="68" t="n">
        <v>0.00371</v>
      </c>
      <c r="X130" s="68" t="n">
        <v>0.003448</v>
      </c>
      <c r="Y130" s="68" t="n">
        <v>0.003664</v>
      </c>
      <c r="Z130" s="68" t="n">
        <v>0.003998</v>
      </c>
      <c r="AA130" s="68" t="n">
        <v>0.003935</v>
      </c>
      <c r="AB130" s="68" t="n">
        <v>0.004108</v>
      </c>
      <c r="AC130" s="68" t="n">
        <v>0.004076</v>
      </c>
      <c r="AD130" s="68" t="n">
        <v>0.00421</v>
      </c>
      <c r="AE130" s="68" t="n">
        <v>0.003779</v>
      </c>
      <c r="AF130" s="68" t="n">
        <v>0.003756</v>
      </c>
      <c r="AG130" s="68" t="n">
        <v>0.003647</v>
      </c>
      <c r="AH130" s="67" t="n"/>
      <c r="AI130" s="67" t="n"/>
      <c r="AJ130" s="67" t="n"/>
      <c r="AK130" s="67" t="n"/>
      <c r="AL130" s="67" t="n"/>
      <c r="AM130" s="67" t="n"/>
      <c r="AN130" s="67" t="n"/>
      <c r="AO130" s="67" t="n"/>
      <c r="AP130" s="67" t="n"/>
      <c r="AQ130" s="67" t="n"/>
      <c r="AR130" s="67" t="n"/>
      <c r="AS130" s="67" t="n"/>
      <c r="AT130" s="67" t="n"/>
      <c r="AU130" s="67" t="n"/>
      <c r="AV130" s="67" t="n"/>
      <c r="AW130" s="67" t="n"/>
      <c r="AX130" s="67" t="n"/>
      <c r="AY130" s="67" t="n"/>
      <c r="AZ130" s="67" t="n"/>
      <c r="BA130" s="67" t="n"/>
      <c r="BB130" s="67" t="n"/>
      <c r="BC130" s="67" t="n"/>
      <c r="BD130" s="67" t="n"/>
      <c r="BE130" s="67" t="n"/>
      <c r="BF130" s="67" t="n"/>
      <c r="BG130" s="67" t="n"/>
      <c r="BH130" s="67" t="n"/>
      <c r="BI130" s="67" t="n"/>
      <c r="BJ130" s="67" t="n"/>
      <c r="BK130" s="67" t="n"/>
      <c r="BL130" s="67" t="n"/>
    </row>
    <row r="131">
      <c r="A131" s="4" t="inlineStr">
        <is>
          <t>PARA</t>
        </is>
      </c>
      <c r="B131" s="4" t="inlineStr">
        <is>
          <t>Paramount Global Class B</t>
        </is>
      </c>
      <c r="C131" s="4" t="inlineStr">
        <is>
          <t>커뮤니케이션</t>
        </is>
      </c>
      <c r="J131" s="65" t="n">
        <v>0.007416000000000001</v>
      </c>
      <c r="K131" s="65" t="n">
        <v>0.005972</v>
      </c>
      <c r="L131" s="65" t="n">
        <v>0.00678</v>
      </c>
      <c r="M131" s="65" t="n">
        <v>0.005303</v>
      </c>
      <c r="N131" s="65" t="n">
        <v>0.004905</v>
      </c>
      <c r="O131" s="65" t="n">
        <v>0.004991</v>
      </c>
      <c r="P131" s="65" t="n">
        <v>0.004511</v>
      </c>
      <c r="Q131" s="65" t="n">
        <v>0.003916</v>
      </c>
      <c r="R131" s="65" t="n">
        <v>0.004018</v>
      </c>
      <c r="S131" s="65" t="n">
        <v>0.002987</v>
      </c>
      <c r="T131" s="65" t="n">
        <v>0.004027</v>
      </c>
      <c r="U131" s="65" t="n">
        <v>0.00385</v>
      </c>
      <c r="V131" s="65" t="n">
        <v>0.003511</v>
      </c>
      <c r="W131" s="65" t="n">
        <v>0.003712</v>
      </c>
      <c r="X131" s="65" t="n">
        <v>0.002528</v>
      </c>
      <c r="Y131" s="65" t="n">
        <v>0.002603</v>
      </c>
      <c r="Z131" s="65" t="n">
        <v>0.002523</v>
      </c>
      <c r="AA131" s="65" t="n">
        <v>0.002414</v>
      </c>
      <c r="AB131" s="65" t="n">
        <v>0.00218</v>
      </c>
      <c r="AC131" s="65" t="n">
        <v>0.001921</v>
      </c>
      <c r="AD131" s="65" t="n">
        <v>0.002392</v>
      </c>
      <c r="AE131" s="65" t="n">
        <v>0.002157</v>
      </c>
      <c r="AF131" s="65" t="n">
        <v>0.002129</v>
      </c>
      <c r="AG131" s="65" t="n">
        <v>0.001586</v>
      </c>
    </row>
    <row r="132">
      <c r="A132" s="66" t="inlineStr">
        <is>
          <t>TPR</t>
        </is>
      </c>
      <c r="B132" s="66" t="inlineStr">
        <is>
          <t>Tapestry Inc</t>
        </is>
      </c>
      <c r="C132" s="66" t="inlineStr">
        <is>
          <t>경기소비재</t>
        </is>
      </c>
      <c r="D132" s="67" t="n"/>
      <c r="E132" s="67" t="n"/>
      <c r="F132" s="67" t="n"/>
      <c r="G132" s="67" t="n"/>
      <c r="H132" s="67" t="n"/>
      <c r="I132" s="67" t="n"/>
      <c r="J132" s="67" t="n"/>
      <c r="K132" s="67" t="n"/>
      <c r="L132" s="67" t="n"/>
      <c r="M132" s="67" t="n"/>
      <c r="N132" s="67" t="n"/>
      <c r="O132" s="67" t="n"/>
      <c r="P132" s="67" t="n"/>
      <c r="Q132" s="67" t="n"/>
      <c r="R132" s="67" t="n"/>
      <c r="S132" s="67" t="n"/>
      <c r="T132" s="67" t="n"/>
      <c r="U132" s="67" t="n"/>
      <c r="V132" s="67" t="n"/>
      <c r="W132" s="67" t="n"/>
      <c r="X132" s="67" t="n"/>
      <c r="Y132" s="67" t="n"/>
      <c r="Z132" s="67" t="n"/>
      <c r="AA132" s="67" t="n"/>
      <c r="AB132" s="67" t="n"/>
      <c r="AC132" s="67" t="n"/>
      <c r="AD132" s="67" t="n"/>
      <c r="AE132" s="67" t="n"/>
      <c r="AF132" s="67" t="n"/>
      <c r="AG132" s="67" t="n"/>
      <c r="AH132" s="68" t="n">
        <v>0.00438</v>
      </c>
      <c r="AI132" s="68" t="n">
        <v>0.003892</v>
      </c>
      <c r="AJ132" s="68" t="n">
        <v>0.004161000000000001</v>
      </c>
      <c r="AK132" s="68" t="n">
        <v>0.004133</v>
      </c>
      <c r="AL132" s="68" t="n">
        <v>0.003649</v>
      </c>
      <c r="AM132" s="68" t="n">
        <v>0.003655</v>
      </c>
      <c r="AN132" s="68" t="n">
        <v>0.004204</v>
      </c>
      <c r="AO132" s="68" t="n">
        <v>0.004245</v>
      </c>
      <c r="AP132" s="68" t="n">
        <v>0.005346999999999999</v>
      </c>
      <c r="AQ132" s="68" t="n">
        <v>0.005845</v>
      </c>
      <c r="AR132" s="68" t="n">
        <v>0.006421</v>
      </c>
      <c r="AS132" s="68" t="n">
        <v>0.007360999999999999</v>
      </c>
      <c r="AT132" s="67" t="n"/>
      <c r="AU132" s="67" t="n"/>
      <c r="AV132" s="67" t="n"/>
      <c r="AW132" s="67" t="n"/>
      <c r="AX132" s="67" t="n"/>
      <c r="AY132" s="67" t="n"/>
      <c r="AZ132" s="67" t="n"/>
      <c r="BA132" s="67" t="n"/>
      <c r="BB132" s="67" t="n"/>
      <c r="BC132" s="67" t="n"/>
      <c r="BD132" s="67" t="n"/>
      <c r="BE132" s="67" t="n"/>
      <c r="BF132" s="67" t="n"/>
      <c r="BG132" s="67" t="n"/>
      <c r="BH132" s="67" t="n"/>
      <c r="BI132" s="67" t="n"/>
      <c r="BJ132" s="67" t="n"/>
      <c r="BK132" s="67" t="n"/>
      <c r="BL132" s="67" t="n"/>
    </row>
    <row r="133">
      <c r="A133" s="4" t="inlineStr">
        <is>
          <t>SWKS</t>
        </is>
      </c>
      <c r="B133" s="4" t="inlineStr">
        <is>
          <t>Skyworks Solutions</t>
        </is>
      </c>
      <c r="C133" s="4" t="inlineStr">
        <is>
          <t>정보기술</t>
        </is>
      </c>
      <c r="AH133" s="65" t="n">
        <v>0.006961</v>
      </c>
      <c r="AI133" s="65" t="n">
        <v>0.007227</v>
      </c>
      <c r="AJ133" s="65" t="n">
        <v>0.006165</v>
      </c>
      <c r="AK133" s="65" t="n">
        <v>0.007190999999999999</v>
      </c>
      <c r="AL133" s="65" t="n">
        <v>0.007232</v>
      </c>
      <c r="AM133" s="65" t="n">
        <v>0.006836</v>
      </c>
      <c r="AN133" s="65" t="n">
        <v>0.006169</v>
      </c>
      <c r="AO133" s="65" t="n">
        <v>0.005473</v>
      </c>
      <c r="AP133" s="65" t="n">
        <v>0.005251</v>
      </c>
      <c r="AQ133" s="65" t="n">
        <v>0.005504</v>
      </c>
      <c r="AR133" s="65" t="n">
        <v>0.005421</v>
      </c>
      <c r="AS133" s="65" t="n">
        <v>0.003987</v>
      </c>
      <c r="AT133" s="65" t="n">
        <v>0.004038</v>
      </c>
      <c r="AU133" s="65" t="n">
        <v>0.004357</v>
      </c>
      <c r="AV133" s="65" t="n">
        <v>0.004622</v>
      </c>
      <c r="AW133" s="65" t="n">
        <v>0.004594</v>
      </c>
      <c r="AX133" s="65" t="n">
        <v>0.004237</v>
      </c>
      <c r="AY133" s="65" t="n">
        <v>0.004405</v>
      </c>
      <c r="AZ133" s="65" t="n">
        <v>0.004602999999999999</v>
      </c>
      <c r="BA133" s="65" t="n">
        <v>0.004758</v>
      </c>
      <c r="BB133" s="65" t="n">
        <v>0.003934</v>
      </c>
      <c r="BC133" s="65" t="n">
        <v>0.003882</v>
      </c>
      <c r="BD133" s="65" t="n">
        <v>0.003151</v>
      </c>
      <c r="BE133" s="65" t="n">
        <v>0.003183</v>
      </c>
      <c r="BF133" s="65" t="n">
        <v>0.002132</v>
      </c>
      <c r="BG133" s="65" t="n">
        <v>0.002674</v>
      </c>
      <c r="BH133" s="65" t="n">
        <v>0.002892</v>
      </c>
      <c r="BI133" s="65" t="n">
        <v>0.002636</v>
      </c>
      <c r="BJ133" s="65" t="n">
        <v>0.002333</v>
      </c>
    </row>
    <row r="134">
      <c r="A134" s="66" t="inlineStr">
        <is>
          <t>K</t>
        </is>
      </c>
      <c r="B134" s="66" t="inlineStr">
        <is>
          <t>Kellanova</t>
        </is>
      </c>
      <c r="C134" s="66" t="inlineStr">
        <is>
          <t>필수소비재</t>
        </is>
      </c>
      <c r="D134" s="68" t="n">
        <v>0.00559</v>
      </c>
      <c r="E134" s="68" t="n">
        <v>0.005148000000000001</v>
      </c>
      <c r="F134" s="68" t="n">
        <v>0.005246</v>
      </c>
      <c r="G134" s="68" t="n">
        <v>0.005336</v>
      </c>
      <c r="H134" s="68" t="n">
        <v>0.005376</v>
      </c>
      <c r="I134" s="68" t="n">
        <v>0.005568</v>
      </c>
      <c r="J134" s="68" t="n">
        <v>0.005333</v>
      </c>
      <c r="K134" s="68" t="n">
        <v>0.005924</v>
      </c>
      <c r="L134" s="68" t="n">
        <v>0.005808</v>
      </c>
      <c r="M134" s="68" t="n">
        <v>0.006464</v>
      </c>
      <c r="N134" s="68" t="n">
        <v>0.006464</v>
      </c>
      <c r="O134" s="68" t="n">
        <v>0.006545</v>
      </c>
      <c r="P134" s="68" t="n">
        <v>0.006873000000000001</v>
      </c>
      <c r="Q134" s="68" t="n">
        <v>0.006840000000000001</v>
      </c>
      <c r="R134" s="68" t="n">
        <v>0.006079</v>
      </c>
      <c r="S134" s="68" t="n">
        <v>0.006366</v>
      </c>
      <c r="T134" s="68" t="n">
        <v>0.006023</v>
      </c>
      <c r="U134" s="68" t="n">
        <v>0.005986</v>
      </c>
      <c r="V134" s="68" t="n">
        <v>0.00534</v>
      </c>
      <c r="W134" s="68" t="n">
        <v>0.005626</v>
      </c>
      <c r="X134" s="68" t="n">
        <v>0.005627999999999999</v>
      </c>
      <c r="Y134" s="68" t="n">
        <v>0.005587</v>
      </c>
      <c r="Z134" s="68" t="n">
        <v>0.005338000000000001</v>
      </c>
      <c r="AA134" s="68" t="n">
        <v>0.004948</v>
      </c>
      <c r="AB134" s="68" t="n">
        <v>0.005104</v>
      </c>
      <c r="AC134" s="68" t="n">
        <v>0.004517</v>
      </c>
      <c r="AD134" s="68" t="n">
        <v>0.004435</v>
      </c>
      <c r="AE134" s="68" t="n">
        <v>0.004458</v>
      </c>
      <c r="AF134" s="68" t="n">
        <v>0.004371</v>
      </c>
      <c r="AG134" s="68" t="n">
        <v>0.004333</v>
      </c>
      <c r="AH134" s="67" t="n"/>
      <c r="AI134" s="67" t="n"/>
      <c r="AJ134" s="67" t="n"/>
      <c r="AK134" s="67" t="n"/>
      <c r="AL134" s="67" t="n"/>
      <c r="AM134" s="67" t="n"/>
      <c r="AN134" s="67" t="n"/>
      <c r="AO134" s="67" t="n"/>
      <c r="AP134" s="67" t="n"/>
      <c r="AQ134" s="67" t="n"/>
      <c r="AR134" s="67" t="n"/>
      <c r="AS134" s="67" t="n"/>
      <c r="AT134" s="67" t="n"/>
      <c r="AU134" s="67" t="n"/>
      <c r="AV134" s="67" t="n"/>
      <c r="AW134" s="67" t="n"/>
      <c r="AX134" s="67" t="n"/>
      <c r="AY134" s="67" t="n"/>
      <c r="AZ134" s="67" t="n"/>
      <c r="BA134" s="67" t="n"/>
      <c r="BB134" s="67" t="n"/>
      <c r="BC134" s="67" t="n"/>
      <c r="BD134" s="67" t="n"/>
      <c r="BE134" s="67" t="n"/>
      <c r="BF134" s="67" t="n"/>
      <c r="BG134" s="67" t="n"/>
      <c r="BH134" s="67" t="n"/>
      <c r="BI134" s="67" t="n"/>
      <c r="BJ134" s="67" t="n"/>
      <c r="BK134" s="67" t="n"/>
      <c r="BL134" s="67" t="n"/>
    </row>
    <row r="135">
      <c r="A135" s="4" t="inlineStr">
        <is>
          <t>CF</t>
        </is>
      </c>
      <c r="B135" s="4" t="inlineStr">
        <is>
          <t>Cf Industries Holdings Inc</t>
        </is>
      </c>
      <c r="C135" s="4" t="inlineStr">
        <is>
          <t>소재</t>
        </is>
      </c>
      <c r="AH135" s="65" t="n">
        <v>0.00641</v>
      </c>
      <c r="AI135" s="65" t="n">
        <v>0.006418</v>
      </c>
      <c r="AJ135" s="65" t="n">
        <v>0.006358</v>
      </c>
      <c r="AK135" s="65" t="n">
        <v>0.005964000000000001</v>
      </c>
      <c r="AL135" s="65" t="n">
        <v>0.005798</v>
      </c>
      <c r="AM135" s="65" t="n">
        <v>0.00618</v>
      </c>
      <c r="AN135" s="65" t="n">
        <v>0.006105</v>
      </c>
      <c r="AO135" s="65" t="n">
        <v>0.005856</v>
      </c>
      <c r="AP135" s="65" t="n">
        <v>0.006122</v>
      </c>
      <c r="AQ135" s="65" t="n">
        <v>0.005981999999999999</v>
      </c>
      <c r="AR135" s="65" t="n">
        <v>0.006361</v>
      </c>
      <c r="AS135" s="65" t="n">
        <v>0.005472</v>
      </c>
      <c r="AT135" s="65" t="n">
        <v>0.005319000000000001</v>
      </c>
      <c r="AU135" s="65" t="n">
        <v>0.005787</v>
      </c>
      <c r="AV135" s="65" t="n">
        <v>0.006617</v>
      </c>
      <c r="AW135" s="65" t="n">
        <v>0.006119</v>
      </c>
      <c r="AX135" s="65" t="n">
        <v>0.006190999999999999</v>
      </c>
      <c r="AY135" s="65" t="n">
        <v>0.005494</v>
      </c>
      <c r="AZ135" s="65" t="n">
        <v>0.005854000000000001</v>
      </c>
      <c r="BA135" s="65" t="n">
        <v>0.005566</v>
      </c>
      <c r="BB135" s="65" t="n">
        <v>0.005123</v>
      </c>
      <c r="BC135" s="65" t="n">
        <v>0.004971</v>
      </c>
      <c r="BD135" s="65" t="n">
        <v>0.005532</v>
      </c>
      <c r="BE135" s="65" t="n">
        <v>0.005580000000000001</v>
      </c>
    </row>
    <row r="136">
      <c r="A136" s="66" t="inlineStr">
        <is>
          <t>OMC</t>
        </is>
      </c>
      <c r="B136" s="66" t="inlineStr">
        <is>
          <t>Omnicom Group Inc</t>
        </is>
      </c>
      <c r="C136" s="66" t="inlineStr">
        <is>
          <t>커뮤니케이션</t>
        </is>
      </c>
      <c r="D136" s="68" t="n">
        <v>0.005409000000000001</v>
      </c>
      <c r="E136" s="68" t="n">
        <v>0.00488</v>
      </c>
      <c r="F136" s="68" t="n">
        <v>0.004926</v>
      </c>
      <c r="G136" s="68" t="n">
        <v>0.005089</v>
      </c>
      <c r="H136" s="68" t="n">
        <v>0.005393</v>
      </c>
      <c r="I136" s="68" t="n">
        <v>0.006127000000000001</v>
      </c>
      <c r="J136" s="68" t="n">
        <v>0.005833000000000001</v>
      </c>
      <c r="K136" s="68" t="n">
        <v>0.00547</v>
      </c>
      <c r="L136" s="68" t="n">
        <v>0.005162</v>
      </c>
      <c r="M136" s="68" t="n">
        <v>0.004708</v>
      </c>
      <c r="N136" s="68" t="n">
        <v>0.004989</v>
      </c>
      <c r="O136" s="68" t="n">
        <v>0.004917</v>
      </c>
      <c r="P136" s="68" t="n">
        <v>0.005053999999999999</v>
      </c>
      <c r="Q136" s="68" t="n">
        <v>0.005259000000000001</v>
      </c>
      <c r="R136" s="68" t="n">
        <v>0.005396</v>
      </c>
      <c r="S136" s="68" t="n">
        <v>0.005852</v>
      </c>
      <c r="T136" s="68" t="n">
        <v>0.006065</v>
      </c>
      <c r="U136" s="68" t="n">
        <v>0.006603</v>
      </c>
      <c r="V136" s="67" t="n"/>
      <c r="W136" s="67" t="n"/>
      <c r="X136" s="67" t="n"/>
      <c r="Y136" s="67" t="n"/>
      <c r="Z136" s="67" t="n"/>
      <c r="AA136" s="67" t="n"/>
      <c r="AB136" s="67" t="n"/>
      <c r="AC136" s="67" t="n"/>
      <c r="AD136" s="67" t="n"/>
      <c r="AE136" s="67" t="n"/>
      <c r="AF136" s="67" t="n"/>
      <c r="AG136" s="67" t="n"/>
      <c r="AH136" s="67" t="n"/>
      <c r="AI136" s="67" t="n"/>
      <c r="AJ136" s="67" t="n"/>
      <c r="AK136" s="67" t="n"/>
      <c r="AL136" s="67" t="n"/>
      <c r="AM136" s="67" t="n"/>
      <c r="AN136" s="67" t="n"/>
      <c r="AO136" s="67" t="n"/>
      <c r="AP136" s="67" t="n"/>
      <c r="AQ136" s="67" t="n"/>
      <c r="AR136" s="67" t="n"/>
      <c r="AS136" s="67" t="n"/>
      <c r="AT136" s="67" t="n"/>
      <c r="AU136" s="67" t="n"/>
      <c r="AV136" s="67" t="n"/>
      <c r="AW136" s="67" t="n"/>
      <c r="AX136" s="67" t="n"/>
      <c r="AY136" s="67" t="n"/>
      <c r="AZ136" s="67" t="n"/>
      <c r="BA136" s="67" t="n"/>
      <c r="BB136" s="67" t="n"/>
      <c r="BC136" s="67" t="n"/>
      <c r="BD136" s="67" t="n"/>
      <c r="BE136" s="67" t="n"/>
      <c r="BF136" s="67" t="n"/>
      <c r="BG136" s="67" t="n"/>
      <c r="BH136" s="67" t="n"/>
      <c r="BI136" s="67" t="n"/>
      <c r="BJ136" s="67" t="n"/>
      <c r="BK136" s="67" t="n"/>
      <c r="BL136" s="67" t="n"/>
    </row>
    <row r="137">
      <c r="A137" s="4" t="inlineStr">
        <is>
          <t>DKS</t>
        </is>
      </c>
      <c r="B137" s="4" t="inlineStr">
        <is>
          <t>Dicks Sporting Inc</t>
        </is>
      </c>
      <c r="C137" s="4" t="inlineStr">
        <is>
          <t>경기소비재</t>
        </is>
      </c>
      <c r="AH137" s="65" t="n">
        <v>0.005564</v>
      </c>
      <c r="AI137" s="65" t="n">
        <v>0.005253</v>
      </c>
      <c r="AJ137" s="65" t="n">
        <v>0.005839</v>
      </c>
      <c r="AK137" s="65" t="n">
        <v>0.005263</v>
      </c>
      <c r="AL137" s="65" t="n">
        <v>0.005</v>
      </c>
      <c r="AM137" s="65" t="n">
        <v>0.005366999999999999</v>
      </c>
      <c r="AN137" s="65" t="n">
        <v>0.004731</v>
      </c>
      <c r="AO137" s="65" t="n">
        <v>0.004441</v>
      </c>
      <c r="AP137" s="65" t="n">
        <v>0.004509</v>
      </c>
      <c r="AQ137" s="65" t="n">
        <v>0.00515</v>
      </c>
      <c r="AR137" s="65" t="n">
        <v>0.005316</v>
      </c>
      <c r="AS137" s="65" t="n">
        <v>0.004879</v>
      </c>
    </row>
    <row r="138">
      <c r="A138" s="66" t="inlineStr">
        <is>
          <t>UNM</t>
        </is>
      </c>
      <c r="B138" s="66" t="inlineStr">
        <is>
          <t>Unum</t>
        </is>
      </c>
      <c r="C138" s="66" t="inlineStr">
        <is>
          <t>금융</t>
        </is>
      </c>
      <c r="D138" s="68" t="n">
        <v>0.001778</v>
      </c>
      <c r="E138" s="68" t="n">
        <v>0.001735</v>
      </c>
      <c r="F138" s="68" t="n">
        <v>0.001607</v>
      </c>
      <c r="G138" s="68" t="n">
        <v>0.001625</v>
      </c>
      <c r="H138" s="68" t="n">
        <v>0.001731</v>
      </c>
      <c r="I138" s="68" t="n">
        <v>0.001942</v>
      </c>
      <c r="J138" s="68" t="n">
        <v>0.002084</v>
      </c>
      <c r="K138" s="68" t="n">
        <v>0.00211</v>
      </c>
      <c r="L138" s="68" t="n">
        <v>0.002424</v>
      </c>
      <c r="M138" s="68" t="n">
        <v>0.002462</v>
      </c>
      <c r="N138" s="68" t="n">
        <v>0.00225</v>
      </c>
      <c r="O138" s="68" t="n">
        <v>0.002722</v>
      </c>
      <c r="P138" s="68" t="n">
        <v>0.003038</v>
      </c>
      <c r="Q138" s="68" t="n">
        <v>0.003221</v>
      </c>
      <c r="R138" s="68" t="n">
        <v>0.00279</v>
      </c>
      <c r="S138" s="68" t="n">
        <v>0.002703</v>
      </c>
      <c r="T138" s="68" t="n">
        <v>0.002722</v>
      </c>
      <c r="U138" s="68" t="n">
        <v>0.002982</v>
      </c>
      <c r="V138" s="68" t="n">
        <v>0.002306</v>
      </c>
      <c r="W138" s="68" t="n">
        <v>0.002487</v>
      </c>
      <c r="X138" s="68" t="n">
        <v>0.002676</v>
      </c>
      <c r="Y138" s="68" t="n">
        <v>0.002889</v>
      </c>
      <c r="Z138" s="68" t="n">
        <v>0.002832</v>
      </c>
      <c r="AA138" s="68" t="n">
        <v>0.002914</v>
      </c>
      <c r="AB138" s="68" t="n">
        <v>0.003042</v>
      </c>
      <c r="AC138" s="68" t="n">
        <v>0.003156</v>
      </c>
      <c r="AD138" s="68" t="n">
        <v>0.002614</v>
      </c>
      <c r="AE138" s="68" t="n">
        <v>0.002514</v>
      </c>
      <c r="AF138" s="68" t="n">
        <v>0.002694</v>
      </c>
      <c r="AG138" s="68" t="n">
        <v>0.00271</v>
      </c>
      <c r="AH138" s="68" t="n">
        <v>0.00396</v>
      </c>
      <c r="AI138" s="68" t="n">
        <v>0.003954</v>
      </c>
      <c r="AJ138" s="68" t="n">
        <v>0.004122</v>
      </c>
      <c r="AK138" s="68" t="n">
        <v>0.003913</v>
      </c>
      <c r="AL138" s="68" t="n">
        <v>0.004155</v>
      </c>
      <c r="AM138" s="68" t="n">
        <v>0.003929</v>
      </c>
      <c r="AN138" s="68" t="n">
        <v>0.004119</v>
      </c>
      <c r="AO138" s="68" t="n">
        <v>0.004452</v>
      </c>
      <c r="AP138" s="68" t="n">
        <v>0.005115</v>
      </c>
      <c r="AQ138" s="68" t="n">
        <v>0.004850999999999999</v>
      </c>
      <c r="AR138" s="68" t="n">
        <v>0.004984</v>
      </c>
      <c r="AS138" s="68" t="n">
        <v>0.005265</v>
      </c>
      <c r="AT138" s="68" t="n">
        <v>0.005353</v>
      </c>
      <c r="AU138" s="68" t="n">
        <v>0.005536</v>
      </c>
      <c r="AV138" s="68" t="n">
        <v>0.005755</v>
      </c>
      <c r="AW138" s="68" t="n">
        <v>0.005319000000000001</v>
      </c>
      <c r="AX138" s="68" t="n">
        <v>0.004743</v>
      </c>
      <c r="AY138" s="68" t="n">
        <v>0.004386999999999999</v>
      </c>
      <c r="AZ138" s="68" t="n">
        <v>0.00491</v>
      </c>
      <c r="BA138" s="68" t="n">
        <v>0.004748</v>
      </c>
      <c r="BB138" s="68" t="n">
        <v>0.004783</v>
      </c>
      <c r="BC138" s="68" t="n">
        <v>0.004917</v>
      </c>
      <c r="BD138" s="68" t="n">
        <v>0.00445</v>
      </c>
      <c r="BE138" s="68" t="n">
        <v>0.003967</v>
      </c>
      <c r="BF138" s="67" t="n"/>
      <c r="BG138" s="67" t="n"/>
      <c r="BH138" s="67" t="n"/>
      <c r="BI138" s="67" t="n"/>
      <c r="BJ138" s="67" t="n"/>
      <c r="BK138" s="67" t="n"/>
      <c r="BL138" s="67" t="n"/>
    </row>
    <row r="139">
      <c r="A139" s="4" t="inlineStr">
        <is>
          <t>APO</t>
        </is>
      </c>
      <c r="B139" s="4" t="inlineStr">
        <is>
          <t>Apollo Global Management Inc</t>
        </is>
      </c>
      <c r="C139" s="4" t="inlineStr">
        <is>
          <t>금융</t>
        </is>
      </c>
      <c r="D139" s="65" t="n">
        <v>0.004519</v>
      </c>
      <c r="E139" s="65" t="n">
        <v>0.005422</v>
      </c>
      <c r="F139" s="65" t="n">
        <v>0.005092999999999999</v>
      </c>
      <c r="G139" s="65" t="n">
        <v>0</v>
      </c>
      <c r="H139" s="65" t="n">
        <v>0.004898</v>
      </c>
      <c r="I139" s="65" t="n">
        <v>0.004661</v>
      </c>
    </row>
    <row r="140">
      <c r="A140" s="66" t="inlineStr">
        <is>
          <t>IPG</t>
        </is>
      </c>
      <c r="B140" s="66" t="inlineStr">
        <is>
          <t>Interpublic Group Of Companies Inc</t>
        </is>
      </c>
      <c r="C140" s="66" t="inlineStr">
        <is>
          <t>커뮤니케이션</t>
        </is>
      </c>
      <c r="D140" s="68" t="n">
        <v>0.005006</v>
      </c>
      <c r="E140" s="68" t="n">
        <v>0.004795</v>
      </c>
      <c r="F140" s="68" t="n">
        <v>0.004444</v>
      </c>
      <c r="G140" s="68" t="n">
        <v>0.004776</v>
      </c>
      <c r="H140" s="68" t="n">
        <v>0.004670000000000001</v>
      </c>
      <c r="I140" s="68" t="n">
        <v>0.00493</v>
      </c>
      <c r="J140" s="68" t="n">
        <v>0.004513</v>
      </c>
      <c r="K140" s="68" t="n">
        <v>0.004341</v>
      </c>
      <c r="L140" s="68" t="n">
        <v>0.004132</v>
      </c>
      <c r="M140" s="68" t="n">
        <v>0.003839</v>
      </c>
      <c r="N140" s="68" t="n">
        <v>0.004019</v>
      </c>
      <c r="O140" s="68" t="n">
        <v>0.003827</v>
      </c>
      <c r="P140" s="68" t="n">
        <v>0.003924</v>
      </c>
      <c r="Q140" s="68" t="n">
        <v>0.00412</v>
      </c>
      <c r="R140" s="68" t="n">
        <v>0.004448</v>
      </c>
      <c r="S140" s="68" t="n">
        <v>0.004562</v>
      </c>
      <c r="T140" s="68" t="n">
        <v>0.004909</v>
      </c>
      <c r="U140" s="68" t="n">
        <v>0.004946</v>
      </c>
      <c r="V140" s="68" t="n">
        <v>0.004508</v>
      </c>
      <c r="W140" s="68" t="n">
        <v>0.004374</v>
      </c>
      <c r="X140" s="68" t="n">
        <v>0.004757</v>
      </c>
      <c r="Y140" s="68" t="n">
        <v>0.004854</v>
      </c>
      <c r="Z140" s="68" t="n">
        <v>0.004148</v>
      </c>
      <c r="AA140" s="68" t="n">
        <v>0.004011</v>
      </c>
      <c r="AB140" s="68" t="n">
        <v>0.003692</v>
      </c>
      <c r="AC140" s="68" t="n">
        <v>0.003819</v>
      </c>
      <c r="AD140" s="68" t="n">
        <v>0.003897</v>
      </c>
      <c r="AE140" s="68" t="n">
        <v>0.003801</v>
      </c>
      <c r="AF140" s="68" t="n">
        <v>0.003846</v>
      </c>
      <c r="AG140" s="68" t="n">
        <v>0.003603</v>
      </c>
      <c r="AH140" s="68" t="n">
        <v>0.005038</v>
      </c>
      <c r="AI140" s="68" t="n">
        <v>0.004959</v>
      </c>
      <c r="AJ140" s="68" t="n">
        <v>0.005014999999999999</v>
      </c>
      <c r="AK140" s="68" t="n">
        <v>0.004692</v>
      </c>
      <c r="AL140" s="68" t="n">
        <v>0.004894</v>
      </c>
      <c r="AM140" s="68" t="n">
        <v>0.004863</v>
      </c>
      <c r="AN140" s="68" t="n">
        <v>0.004648</v>
      </c>
      <c r="AO140" s="68" t="n">
        <v>0.004324</v>
      </c>
      <c r="AP140" s="68" t="n">
        <v>0.004346</v>
      </c>
      <c r="AQ140" s="68" t="n">
        <v>0.004091</v>
      </c>
      <c r="AR140" s="68" t="n">
        <v>0.004119</v>
      </c>
      <c r="AS140" s="68" t="n">
        <v>0.003854</v>
      </c>
      <c r="AT140" s="68" t="n">
        <v>0.003958</v>
      </c>
      <c r="AU140" s="68" t="n">
        <v>0.003971</v>
      </c>
      <c r="AV140" s="68" t="n">
        <v>0.003742</v>
      </c>
      <c r="AW140" s="68" t="n">
        <v>0.003713</v>
      </c>
      <c r="AX140" s="68" t="n">
        <v>0.003746</v>
      </c>
      <c r="AY140" s="68" t="n">
        <v>0.003883</v>
      </c>
      <c r="AZ140" s="68" t="n">
        <v>0.00412</v>
      </c>
      <c r="BA140" s="68" t="n">
        <v>0.003878</v>
      </c>
      <c r="BB140" s="67" t="n"/>
      <c r="BC140" s="67" t="n"/>
      <c r="BD140" s="67" t="n"/>
      <c r="BE140" s="67" t="n"/>
      <c r="BF140" s="67" t="n"/>
      <c r="BG140" s="67" t="n"/>
      <c r="BH140" s="67" t="n"/>
      <c r="BI140" s="67" t="n"/>
      <c r="BJ140" s="67" t="n"/>
      <c r="BK140" s="67" t="n"/>
      <c r="BL140" s="67" t="n"/>
    </row>
    <row r="141">
      <c r="A141" s="4" t="inlineStr">
        <is>
          <t>CHRW</t>
        </is>
      </c>
      <c r="B141" s="4" t="inlineStr">
        <is>
          <t>Ch Robinson Worldwide Inc</t>
        </is>
      </c>
      <c r="C141" s="4" t="inlineStr">
        <is>
          <t>산업재</t>
        </is>
      </c>
      <c r="AH141" s="65" t="n">
        <v>0.003574</v>
      </c>
      <c r="AI141" s="65" t="n">
        <v>0.003523</v>
      </c>
      <c r="AJ141" s="65" t="n">
        <v>0.004207</v>
      </c>
      <c r="AK141" s="65" t="n">
        <v>0.004329</v>
      </c>
      <c r="AL141" s="65" t="n">
        <v>0.004126</v>
      </c>
      <c r="AM141" s="65" t="n">
        <v>0.004701</v>
      </c>
      <c r="AN141" s="65" t="n">
        <v>0.005032</v>
      </c>
      <c r="AO141" s="65" t="n">
        <v>0.004701</v>
      </c>
      <c r="AP141" s="65" t="n">
        <v>0.004619</v>
      </c>
      <c r="AQ141" s="65" t="n">
        <v>0.00471</v>
      </c>
      <c r="AR141" s="65" t="n">
        <v>0.004463</v>
      </c>
      <c r="AS141" s="65" t="n">
        <v>0.004462</v>
      </c>
    </row>
    <row r="142">
      <c r="A142" s="66" t="inlineStr">
        <is>
          <t>FHN</t>
        </is>
      </c>
      <c r="B142" s="66" t="inlineStr">
        <is>
          <t>First Horizon Corp</t>
        </is>
      </c>
      <c r="C142" s="66" t="inlineStr">
        <is>
          <t>금융</t>
        </is>
      </c>
      <c r="D142" s="68" t="n">
        <v>0.003123</v>
      </c>
      <c r="E142" s="68" t="n">
        <v>0.003126</v>
      </c>
      <c r="F142" s="68" t="n">
        <v>0.003033</v>
      </c>
      <c r="G142" s="68" t="n">
        <v>0.002908</v>
      </c>
      <c r="H142" s="68" t="n">
        <v>0.003137</v>
      </c>
      <c r="I142" s="68" t="n">
        <v>0.004389000000000001</v>
      </c>
      <c r="J142" s="68" t="n">
        <v>0.004106</v>
      </c>
      <c r="K142" s="68" t="n">
        <v>0.00409</v>
      </c>
      <c r="L142" s="68" t="n">
        <v>0.004019</v>
      </c>
      <c r="M142" s="68" t="n">
        <v>0.004135</v>
      </c>
      <c r="N142" s="68" t="n">
        <v>0.004081</v>
      </c>
      <c r="O142" s="68" t="n">
        <v>0.004248</v>
      </c>
      <c r="P142" s="68" t="n">
        <v>0.004769</v>
      </c>
      <c r="Q142" s="68" t="n">
        <v>0.004606</v>
      </c>
      <c r="R142" s="68" t="n">
        <v>0.004371</v>
      </c>
      <c r="S142" s="68" t="n">
        <v>0.004605000000000001</v>
      </c>
      <c r="T142" s="68" t="n">
        <v>0.00457</v>
      </c>
      <c r="U142" s="68" t="n">
        <v>0.004731</v>
      </c>
      <c r="V142" s="67" t="n"/>
      <c r="W142" s="67" t="n"/>
      <c r="X142" s="67" t="n"/>
      <c r="Y142" s="67" t="n"/>
      <c r="Z142" s="67" t="n"/>
      <c r="AA142" s="67" t="n"/>
      <c r="AB142" s="67" t="n"/>
      <c r="AC142" s="67" t="n"/>
      <c r="AD142" s="67" t="n"/>
      <c r="AE142" s="67" t="n"/>
      <c r="AF142" s="67" t="n"/>
      <c r="AG142" s="67" t="n"/>
      <c r="AH142" s="67" t="n"/>
      <c r="AI142" s="67" t="n"/>
      <c r="AJ142" s="67" t="n"/>
      <c r="AK142" s="67" t="n"/>
      <c r="AL142" s="67" t="n"/>
      <c r="AM142" s="67" t="n"/>
      <c r="AN142" s="67" t="n"/>
      <c r="AO142" s="67" t="n"/>
      <c r="AP142" s="67" t="n"/>
      <c r="AQ142" s="67" t="n"/>
      <c r="AR142" s="67" t="n"/>
      <c r="AS142" s="67" t="n"/>
      <c r="AT142" s="67" t="n"/>
      <c r="AU142" s="67" t="n"/>
      <c r="AV142" s="67" t="n"/>
      <c r="AW142" s="67" t="n"/>
      <c r="AX142" s="67" t="n"/>
      <c r="AY142" s="67" t="n"/>
      <c r="AZ142" s="67" t="n"/>
      <c r="BA142" s="67" t="n"/>
      <c r="BB142" s="67" t="n"/>
      <c r="BC142" s="67" t="n"/>
      <c r="BD142" s="67" t="n"/>
      <c r="BE142" s="67" t="n"/>
      <c r="BF142" s="67" t="n"/>
      <c r="BG142" s="67" t="n"/>
      <c r="BH142" s="67" t="n"/>
      <c r="BI142" s="67" t="n"/>
      <c r="BJ142" s="67" t="n"/>
      <c r="BK142" s="67" t="n"/>
      <c r="BL142" s="67" t="n"/>
    </row>
    <row r="143">
      <c r="A143" s="4" t="inlineStr">
        <is>
          <t>WHR</t>
        </is>
      </c>
      <c r="B143" s="4" t="inlineStr">
        <is>
          <t>Whirlpool Corp</t>
        </is>
      </c>
      <c r="C143" s="4" t="inlineStr">
        <is>
          <t>경기소비재</t>
        </is>
      </c>
      <c r="D143" s="65" t="n">
        <v>0.00443</v>
      </c>
      <c r="E143" s="65" t="n">
        <v>0.004401</v>
      </c>
      <c r="F143" s="65" t="n">
        <v>0.00464</v>
      </c>
      <c r="G143" s="65" t="n">
        <v>0.004767</v>
      </c>
      <c r="H143" s="65" t="n">
        <v>0.0044</v>
      </c>
      <c r="I143" s="65" t="n">
        <v>0.004299</v>
      </c>
      <c r="J143" s="65" t="n">
        <v>0.003392</v>
      </c>
      <c r="K143" s="65" t="n">
        <v>0.003728</v>
      </c>
      <c r="L143" s="65" t="n">
        <v>0.003645</v>
      </c>
      <c r="M143" s="65" t="n">
        <v>0.003237</v>
      </c>
      <c r="N143" s="65" t="n">
        <v>0.003486</v>
      </c>
      <c r="O143" s="65" t="n">
        <v>0.00325</v>
      </c>
      <c r="P143" s="65" t="n">
        <v>0.00295</v>
      </c>
      <c r="Q143" s="65" t="n">
        <v>0.00273</v>
      </c>
      <c r="R143" s="65" t="n">
        <v>0.002708</v>
      </c>
      <c r="S143" s="65" t="n">
        <v>0.002702</v>
      </c>
      <c r="T143" s="65" t="n">
        <v>0.002921</v>
      </c>
      <c r="U143" s="65" t="n">
        <v>0.002677</v>
      </c>
      <c r="V143" s="65" t="n">
        <v>0.002242</v>
      </c>
      <c r="W143" s="65" t="n">
        <v>0.002396</v>
      </c>
      <c r="X143" s="65" t="n">
        <v>0.002318</v>
      </c>
      <c r="Y143" s="65" t="n">
        <v>0.002627</v>
      </c>
      <c r="Z143" s="65" t="n">
        <v>0.00245</v>
      </c>
      <c r="AA143" s="65" t="n">
        <v>0.002416</v>
      </c>
      <c r="AB143" s="65" t="n">
        <v>0.002445</v>
      </c>
      <c r="AC143" s="65" t="n">
        <v>0.001993</v>
      </c>
      <c r="AD143" s="65" t="n">
        <v>0.001956</v>
      </c>
      <c r="AE143" s="65" t="n">
        <v>0.002013</v>
      </c>
      <c r="AF143" s="65" t="n">
        <v>0.001819</v>
      </c>
      <c r="AG143" s="65" t="n">
        <v>0.001756</v>
      </c>
      <c r="AH143" s="65" t="n">
        <v>0.002646</v>
      </c>
      <c r="AI143" s="65" t="n">
        <v>0.002214</v>
      </c>
      <c r="AJ143" s="65" t="n">
        <v>0.002132</v>
      </c>
      <c r="AK143" s="65" t="n">
        <v>0.002363</v>
      </c>
      <c r="AL143" s="65" t="n">
        <v>0.002228</v>
      </c>
      <c r="AM143" s="65" t="n">
        <v>0.002148</v>
      </c>
      <c r="AN143" s="65" t="n">
        <v>0.002276</v>
      </c>
      <c r="AO143" s="65" t="n">
        <v>0.002203</v>
      </c>
      <c r="AP143" s="65" t="n">
        <v>0.002273</v>
      </c>
      <c r="AQ143" s="65" t="n">
        <v>0.00244</v>
      </c>
      <c r="AR143" s="65" t="n">
        <v>0.002204</v>
      </c>
      <c r="AS143" s="65" t="n">
        <v>0.00209</v>
      </c>
      <c r="AT143" s="65" t="n">
        <v>0.001942</v>
      </c>
      <c r="AU143" s="65" t="n">
        <v>0.001785</v>
      </c>
      <c r="AV143" s="65" t="n">
        <v>0.001805</v>
      </c>
      <c r="AW143" s="65" t="n">
        <v>0.002313</v>
      </c>
      <c r="AX143" s="65" t="n">
        <v>0.001903</v>
      </c>
      <c r="AY143" s="65" t="n">
        <v>0.002026</v>
      </c>
      <c r="AZ143" s="65" t="n">
        <v>0.001768</v>
      </c>
      <c r="BA143" s="65" t="n">
        <v>0.001651</v>
      </c>
      <c r="BB143" s="65" t="n">
        <v>0.001737</v>
      </c>
      <c r="BC143" s="65" t="n">
        <v>0.001667</v>
      </c>
      <c r="BD143" s="65" t="n">
        <v>0.001706</v>
      </c>
      <c r="BE143" s="65" t="n">
        <v>0.001381</v>
      </c>
    </row>
    <row r="144">
      <c r="A144" s="66" t="inlineStr">
        <is>
          <t>STLD</t>
        </is>
      </c>
      <c r="B144" s="66" t="inlineStr">
        <is>
          <t>Steel Dynamics Inc</t>
        </is>
      </c>
      <c r="C144" s="66" t="inlineStr">
        <is>
          <t>소재</t>
        </is>
      </c>
      <c r="D144" s="68" t="n">
        <v>0.004072</v>
      </c>
      <c r="E144" s="68" t="n">
        <v>0.004417</v>
      </c>
      <c r="F144" s="68" t="n">
        <v>0.004081</v>
      </c>
      <c r="G144" s="68" t="n">
        <v>0.003899</v>
      </c>
      <c r="H144" s="68" t="n">
        <v>0.003595</v>
      </c>
      <c r="I144" s="68" t="n">
        <v>0.00466</v>
      </c>
      <c r="J144" s="67" t="n"/>
      <c r="K144" s="67" t="n"/>
      <c r="L144" s="67" t="n"/>
      <c r="M144" s="67" t="n"/>
      <c r="N144" s="67" t="n"/>
      <c r="O144" s="67" t="n"/>
      <c r="P144" s="67" t="n"/>
      <c r="Q144" s="67" t="n"/>
      <c r="R144" s="67" t="n"/>
      <c r="S144" s="67" t="n"/>
      <c r="T144" s="67" t="n"/>
      <c r="U144" s="67" t="n"/>
      <c r="V144" s="67" t="n"/>
      <c r="W144" s="67" t="n"/>
      <c r="X144" s="67" t="n"/>
      <c r="Y144" s="67" t="n"/>
      <c r="Z144" s="67" t="n"/>
      <c r="AA144" s="67" t="n"/>
      <c r="AB144" s="67" t="n"/>
      <c r="AC144" s="67" t="n"/>
      <c r="AD144" s="67" t="n"/>
      <c r="AE144" s="67" t="n"/>
      <c r="AF144" s="67" t="n"/>
      <c r="AG144" s="67" t="n"/>
      <c r="AH144" s="67" t="n"/>
      <c r="AI144" s="67" t="n"/>
      <c r="AJ144" s="67" t="n"/>
      <c r="AK144" s="67" t="n"/>
      <c r="AL144" s="67" t="n"/>
      <c r="AM144" s="67" t="n"/>
      <c r="AN144" s="67" t="n"/>
      <c r="AO144" s="67" t="n"/>
      <c r="AP144" s="67" t="n"/>
      <c r="AQ144" s="67" t="n"/>
      <c r="AR144" s="67" t="n"/>
      <c r="AS144" s="67" t="n"/>
      <c r="AT144" s="67" t="n"/>
      <c r="AU144" s="67" t="n"/>
      <c r="AV144" s="67" t="n"/>
      <c r="AW144" s="67" t="n"/>
      <c r="AX144" s="67" t="n"/>
      <c r="AY144" s="67" t="n"/>
      <c r="AZ144" s="67" t="n"/>
      <c r="BA144" s="67" t="n"/>
      <c r="BB144" s="67" t="n"/>
      <c r="BC144" s="67" t="n"/>
      <c r="BD144" s="67" t="n"/>
      <c r="BE144" s="67" t="n"/>
      <c r="BF144" s="67" t="n"/>
      <c r="BG144" s="67" t="n"/>
      <c r="BH144" s="67" t="n"/>
      <c r="BI144" s="67" t="n"/>
      <c r="BJ144" s="67" t="n"/>
      <c r="BK144" s="67" t="n"/>
      <c r="BL144" s="67" t="n"/>
    </row>
    <row r="145">
      <c r="A145" s="4" t="inlineStr">
        <is>
          <t>OVV</t>
        </is>
      </c>
      <c r="B145" s="4" t="inlineStr">
        <is>
          <t>Ovintiv Inc</t>
        </is>
      </c>
      <c r="C145" s="4" t="inlineStr">
        <is>
          <t>에너지</t>
        </is>
      </c>
      <c r="AT145" s="65" t="n">
        <v>0.004358</v>
      </c>
      <c r="AU145" s="65" t="n">
        <v>0.003708</v>
      </c>
      <c r="AV145" s="65" t="n">
        <v>0.003909</v>
      </c>
      <c r="AW145" s="65" t="n">
        <v>0.00406</v>
      </c>
      <c r="AX145" s="65" t="n">
        <v>0.004406</v>
      </c>
      <c r="AY145" s="65" t="n">
        <v>0.004285</v>
      </c>
      <c r="AZ145" s="65" t="n">
        <v>0.004182</v>
      </c>
      <c r="BA145" s="65" t="n">
        <v>0.003978</v>
      </c>
      <c r="BB145" s="65" t="n">
        <v>0.004231</v>
      </c>
      <c r="BC145" s="65" t="n">
        <v>0.004086</v>
      </c>
      <c r="BD145" s="65" t="n">
        <v>0.004189</v>
      </c>
      <c r="BE145" s="65" t="n">
        <v>0.004602999999999999</v>
      </c>
    </row>
    <row r="146">
      <c r="A146" s="66" t="inlineStr">
        <is>
          <t>CMA</t>
        </is>
      </c>
      <c r="B146" s="66" t="inlineStr">
        <is>
          <t>Comerica Inc</t>
        </is>
      </c>
      <c r="C146" s="66" t="inlineStr">
        <is>
          <t>금융</t>
        </is>
      </c>
      <c r="D146" s="68" t="n">
        <v>0.0039</v>
      </c>
      <c r="E146" s="68" t="n">
        <v>0.003958</v>
      </c>
      <c r="F146" s="68" t="n">
        <v>0.00392</v>
      </c>
      <c r="G146" s="68" t="n">
        <v>0.003775</v>
      </c>
      <c r="H146" s="68" t="n">
        <v>0.004149</v>
      </c>
      <c r="I146" s="68" t="n">
        <v>0.004353</v>
      </c>
      <c r="J146" s="68" t="n">
        <v>0.003832</v>
      </c>
      <c r="K146" s="68" t="n">
        <v>0.00363</v>
      </c>
      <c r="L146" s="68" t="n">
        <v>0.003554</v>
      </c>
      <c r="M146" s="68" t="n">
        <v>0.003397</v>
      </c>
      <c r="N146" s="68" t="n">
        <v>0.003474</v>
      </c>
      <c r="O146" s="68" t="n">
        <v>0.003691</v>
      </c>
      <c r="P146" s="68" t="n">
        <v>0.00362</v>
      </c>
      <c r="Q146" s="68" t="n">
        <v>0.003239</v>
      </c>
      <c r="R146" s="68" t="n">
        <v>0.003085</v>
      </c>
      <c r="S146" s="68" t="n">
        <v>0.003064</v>
      </c>
      <c r="T146" s="68" t="n">
        <v>0.003302</v>
      </c>
      <c r="U146" s="68" t="n">
        <v>0.003264</v>
      </c>
      <c r="V146" s="68" t="n">
        <v>0.00177</v>
      </c>
      <c r="W146" s="68" t="n">
        <v>0.00179</v>
      </c>
      <c r="X146" s="68" t="n">
        <v>0.001557</v>
      </c>
      <c r="Y146" s="68" t="n">
        <v>0.001799</v>
      </c>
      <c r="Z146" s="68" t="n">
        <v>0.002205</v>
      </c>
      <c r="AA146" s="68" t="n">
        <v>0.001995</v>
      </c>
      <c r="AB146" s="68" t="n">
        <v>0.001828</v>
      </c>
      <c r="AC146" s="68" t="n">
        <v>0.001808</v>
      </c>
      <c r="AD146" s="68" t="n">
        <v>0.001952</v>
      </c>
      <c r="AE146" s="68" t="n">
        <v>0.002224</v>
      </c>
      <c r="AF146" s="68" t="n">
        <v>0.0021</v>
      </c>
      <c r="AG146" s="68" t="n">
        <v>0.001941</v>
      </c>
      <c r="AH146" s="68" t="n">
        <v>0.002921</v>
      </c>
      <c r="AI146" s="68" t="n">
        <v>0.002814</v>
      </c>
      <c r="AJ146" s="68" t="n">
        <v>0.00282</v>
      </c>
      <c r="AK146" s="68" t="n">
        <v>0.002835</v>
      </c>
      <c r="AL146" s="68" t="n">
        <v>0.002872</v>
      </c>
      <c r="AM146" s="68" t="n">
        <v>0.002932</v>
      </c>
      <c r="AN146" s="68" t="n">
        <v>0.003092</v>
      </c>
      <c r="AO146" s="68" t="n">
        <v>0.003289</v>
      </c>
      <c r="AP146" s="68" t="n">
        <v>0.003581</v>
      </c>
      <c r="AQ146" s="68" t="n">
        <v>0.003191</v>
      </c>
      <c r="AR146" s="68" t="n">
        <v>0.003417</v>
      </c>
      <c r="AS146" s="68" t="n">
        <v>0.003196</v>
      </c>
      <c r="AT146" s="68" t="n">
        <v>0.003038</v>
      </c>
      <c r="AU146" s="68" t="n">
        <v>0.003</v>
      </c>
      <c r="AV146" s="68" t="n">
        <v>0.003145</v>
      </c>
      <c r="AW146" s="68" t="n">
        <v>0.003215</v>
      </c>
      <c r="AX146" s="68" t="n">
        <v>0.003653</v>
      </c>
      <c r="AY146" s="68" t="n">
        <v>0.003632</v>
      </c>
      <c r="AZ146" s="68" t="n">
        <v>0.003549</v>
      </c>
      <c r="BA146" s="68" t="n">
        <v>0.004055</v>
      </c>
      <c r="BB146" s="68" t="n">
        <v>0.004151</v>
      </c>
      <c r="BC146" s="68" t="n">
        <v>0.004577</v>
      </c>
      <c r="BD146" s="67" t="n"/>
      <c r="BE146" s="67" t="n"/>
      <c r="BF146" s="67" t="n"/>
      <c r="BG146" s="67" t="n"/>
      <c r="BH146" s="67" t="n"/>
      <c r="BI146" s="67" t="n"/>
      <c r="BJ146" s="67" t="n"/>
      <c r="BK146" s="67" t="n"/>
      <c r="BL146" s="67" t="n"/>
    </row>
    <row r="147">
      <c r="A147" s="4" t="inlineStr">
        <is>
          <t>WSM</t>
        </is>
      </c>
      <c r="B147" s="4" t="inlineStr">
        <is>
          <t>Williams Sonoma Inc</t>
        </is>
      </c>
      <c r="C147" s="4" t="inlineStr">
        <is>
          <t>경기소비재</t>
        </is>
      </c>
      <c r="V147" s="65" t="n">
        <v>0.002529</v>
      </c>
      <c r="W147" s="65" t="n">
        <v>0.002544</v>
      </c>
      <c r="X147" s="65" t="n">
        <v>0.002495</v>
      </c>
      <c r="Y147" s="65" t="n">
        <v>0.002699</v>
      </c>
      <c r="Z147" s="65" t="n">
        <v>0.002875</v>
      </c>
      <c r="AA147" s="65" t="n">
        <v>0.002978</v>
      </c>
      <c r="AB147" s="65" t="n">
        <v>0.003406</v>
      </c>
      <c r="AC147" s="65" t="n">
        <v>0.003437</v>
      </c>
      <c r="AD147" s="65" t="n">
        <v>0.00404</v>
      </c>
      <c r="AE147" s="65" t="n">
        <v>0.00392</v>
      </c>
      <c r="AF147" s="65" t="n">
        <v>0.003761</v>
      </c>
      <c r="AG147" s="65" t="n">
        <v>0.004509</v>
      </c>
    </row>
    <row r="148">
      <c r="A148" s="66" t="inlineStr">
        <is>
          <t>HAS</t>
        </is>
      </c>
      <c r="B148" s="66" t="inlineStr">
        <is>
          <t>Hasbro Inc</t>
        </is>
      </c>
      <c r="C148" s="66" t="inlineStr">
        <is>
          <t>경기소비재</t>
        </is>
      </c>
      <c r="D148" s="68" t="n">
        <v>0.003961</v>
      </c>
      <c r="E148" s="68" t="n">
        <v>0.004082</v>
      </c>
      <c r="F148" s="68" t="n">
        <v>0.004218</v>
      </c>
      <c r="G148" s="68" t="n">
        <v>0.004267</v>
      </c>
      <c r="H148" s="68" t="n">
        <v>0.003995</v>
      </c>
      <c r="I148" s="68" t="n">
        <v>0.004274</v>
      </c>
      <c r="J148" s="68" t="n">
        <v>0.003434</v>
      </c>
      <c r="K148" s="68" t="n">
        <v>0.00386</v>
      </c>
      <c r="L148" s="68" t="n">
        <v>0.003785</v>
      </c>
      <c r="M148" s="68" t="n">
        <v>0.003762</v>
      </c>
      <c r="N148" s="68" t="n">
        <v>0.003489</v>
      </c>
      <c r="O148" s="68" t="n">
        <v>0.003595</v>
      </c>
      <c r="P148" s="68" t="n">
        <v>0.003441</v>
      </c>
      <c r="Q148" s="68" t="n">
        <v>0.003005</v>
      </c>
      <c r="R148" s="68" t="n">
        <v>0.002709</v>
      </c>
      <c r="S148" s="68" t="n">
        <v>0.002772</v>
      </c>
      <c r="T148" s="68" t="n">
        <v>0.002645</v>
      </c>
      <c r="U148" s="68" t="n">
        <v>0.002542</v>
      </c>
      <c r="V148" s="67" t="n"/>
      <c r="W148" s="67" t="n"/>
      <c r="X148" s="67" t="n"/>
      <c r="Y148" s="67" t="n"/>
      <c r="Z148" s="67" t="n"/>
      <c r="AA148" s="67" t="n"/>
      <c r="AB148" s="67" t="n"/>
      <c r="AC148" s="67" t="n"/>
      <c r="AD148" s="67" t="n"/>
      <c r="AE148" s="67" t="n"/>
      <c r="AF148" s="67" t="n"/>
      <c r="AG148" s="67" t="n"/>
      <c r="AH148" s="67" t="n"/>
      <c r="AI148" s="67" t="n"/>
      <c r="AJ148" s="67" t="n"/>
      <c r="AK148" s="67" t="n"/>
      <c r="AL148" s="67" t="n"/>
      <c r="AM148" s="67" t="n"/>
      <c r="AN148" s="67" t="n"/>
      <c r="AO148" s="67" t="n"/>
      <c r="AP148" s="67" t="n"/>
      <c r="AQ148" s="67" t="n"/>
      <c r="AR148" s="67" t="n"/>
      <c r="AS148" s="67" t="n"/>
      <c r="AT148" s="67" t="n"/>
      <c r="AU148" s="67" t="n"/>
      <c r="AV148" s="67" t="n"/>
      <c r="AW148" s="67" t="n"/>
      <c r="AX148" s="67" t="n"/>
      <c r="AY148" s="67" t="n"/>
      <c r="AZ148" s="67" t="n"/>
      <c r="BA148" s="67" t="n"/>
      <c r="BB148" s="67" t="n"/>
      <c r="BC148" s="67" t="n"/>
      <c r="BD148" s="67" t="n"/>
      <c r="BE148" s="67" t="n"/>
      <c r="BF148" s="67" t="n"/>
      <c r="BG148" s="67" t="n"/>
      <c r="BH148" s="67" t="n"/>
      <c r="BI148" s="67" t="n"/>
      <c r="BJ148" s="67" t="n"/>
      <c r="BK148" s="67" t="n"/>
      <c r="BL148" s="67" t="n"/>
    </row>
    <row r="149">
      <c r="A149" s="4" t="inlineStr">
        <is>
          <t>ZION</t>
        </is>
      </c>
      <c r="B149" s="4" t="inlineStr">
        <is>
          <t>Zions Bancorporation</t>
        </is>
      </c>
      <c r="C149" s="4" t="inlineStr">
        <is>
          <t>금융</t>
        </is>
      </c>
      <c r="D149" s="65" t="n">
        <v>0.003518</v>
      </c>
      <c r="E149" s="65" t="n">
        <v>0.003439</v>
      </c>
      <c r="F149" s="65" t="n">
        <v>0.003516</v>
      </c>
      <c r="G149" s="65" t="n">
        <v>0.003317</v>
      </c>
      <c r="H149" s="65" t="n">
        <v>0.003667</v>
      </c>
      <c r="I149" s="65" t="n">
        <v>0.003912</v>
      </c>
      <c r="J149" s="65" t="n">
        <v>0.003315</v>
      </c>
      <c r="K149" s="65" t="n">
        <v>0.00299</v>
      </c>
      <c r="L149" s="65" t="n">
        <v>0.002903</v>
      </c>
      <c r="M149" s="65" t="n">
        <v>0.002731</v>
      </c>
      <c r="N149" s="65" t="n">
        <v>0.002827</v>
      </c>
      <c r="O149" s="65" t="n">
        <v>0.002935</v>
      </c>
      <c r="P149" s="65" t="n">
        <v>0.002997</v>
      </c>
      <c r="Q149" s="65" t="n">
        <v>0.002763</v>
      </c>
      <c r="R149" s="65" t="n">
        <v>0.002578</v>
      </c>
      <c r="S149" s="65" t="n">
        <v>0.002592</v>
      </c>
      <c r="T149" s="65" t="n">
        <v>0.002755</v>
      </c>
      <c r="U149" s="65" t="n">
        <v>0.002712</v>
      </c>
      <c r="V149" s="65" t="n">
        <v>0.001395</v>
      </c>
      <c r="W149" s="65" t="n">
        <v>0.001312</v>
      </c>
      <c r="X149" s="65" t="n">
        <v>0.001344</v>
      </c>
      <c r="Y149" s="65" t="n">
        <v>0.001304</v>
      </c>
      <c r="Z149" s="65" t="n">
        <v>0.001783</v>
      </c>
      <c r="AA149" s="65" t="n">
        <v>0.001682</v>
      </c>
      <c r="AB149" s="65" t="n">
        <v>0.001722</v>
      </c>
      <c r="AC149" s="65" t="n">
        <v>0.001594</v>
      </c>
      <c r="AD149" s="65" t="n">
        <v>0.001731</v>
      </c>
      <c r="AE149" s="65" t="n">
        <v>0.001966</v>
      </c>
      <c r="AF149" s="65" t="n">
        <v>0.001879</v>
      </c>
      <c r="AG149" s="65" t="n">
        <v>0.001741</v>
      </c>
      <c r="AH149" s="65" t="n">
        <v>0.002586</v>
      </c>
      <c r="AI149" s="65" t="n">
        <v>0.00257</v>
      </c>
      <c r="AJ149" s="65" t="n">
        <v>0.002671</v>
      </c>
      <c r="AK149" s="65" t="n">
        <v>0.002706</v>
      </c>
      <c r="AL149" s="65" t="n">
        <v>0.003041</v>
      </c>
      <c r="AM149" s="65" t="n">
        <v>0.002856</v>
      </c>
      <c r="AN149" s="65" t="n">
        <v>0.002714</v>
      </c>
      <c r="AO149" s="65" t="n">
        <v>0.002994</v>
      </c>
      <c r="AP149" s="65" t="n">
        <v>0.00334</v>
      </c>
      <c r="AQ149" s="65" t="n">
        <v>0.003116</v>
      </c>
      <c r="AR149" s="65" t="n">
        <v>0.003265</v>
      </c>
      <c r="AS149" s="65" t="n">
        <v>0.002989</v>
      </c>
    </row>
    <row r="150">
      <c r="A150" s="66" t="inlineStr">
        <is>
          <t>NRG</t>
        </is>
      </c>
      <c r="B150" s="66" t="inlineStr">
        <is>
          <t>Nrg Energy Inc</t>
        </is>
      </c>
      <c r="C150" s="66" t="inlineStr">
        <is>
          <t>유틸리티</t>
        </is>
      </c>
      <c r="D150" s="67" t="n"/>
      <c r="E150" s="67" t="n"/>
      <c r="F150" s="67" t="n"/>
      <c r="G150" s="67" t="n"/>
      <c r="H150" s="67" t="n"/>
      <c r="I150" s="67" t="n"/>
      <c r="J150" s="68" t="n">
        <v>0.003036</v>
      </c>
      <c r="K150" s="68" t="n">
        <v>0.002973</v>
      </c>
      <c r="L150" s="68" t="n">
        <v>0.003669</v>
      </c>
      <c r="M150" s="68" t="n">
        <v>0.003312</v>
      </c>
      <c r="N150" s="68" t="n">
        <v>0.00316</v>
      </c>
      <c r="O150" s="68" t="n">
        <v>0.003555</v>
      </c>
      <c r="P150" s="68" t="n">
        <v>0.003536</v>
      </c>
      <c r="Q150" s="68" t="n">
        <v>0.003701</v>
      </c>
      <c r="R150" s="68" t="n">
        <v>0.003313</v>
      </c>
      <c r="S150" s="68" t="n">
        <v>0.002622</v>
      </c>
      <c r="T150" s="68" t="n">
        <v>0.002772</v>
      </c>
      <c r="U150" s="68" t="n">
        <v>0.002745</v>
      </c>
      <c r="V150" s="68" t="n">
        <v>0.002462</v>
      </c>
      <c r="W150" s="68" t="n">
        <v>0.00248</v>
      </c>
      <c r="X150" s="68" t="n">
        <v>0.002565</v>
      </c>
      <c r="Y150" s="68" t="n">
        <v>0.00279</v>
      </c>
      <c r="Z150" s="68" t="n">
        <v>0.002727</v>
      </c>
      <c r="AA150" s="68" t="n">
        <v>0.002741</v>
      </c>
      <c r="AB150" s="68" t="n">
        <v>0.002961</v>
      </c>
      <c r="AC150" s="68" t="n">
        <v>0.003399</v>
      </c>
      <c r="AD150" s="68" t="n">
        <v>0.003613</v>
      </c>
      <c r="AE150" s="68" t="n">
        <v>0.003579</v>
      </c>
      <c r="AF150" s="68" t="n">
        <v>0.003682</v>
      </c>
      <c r="AG150" s="68" t="n">
        <v>0.00378</v>
      </c>
      <c r="AH150" s="67" t="n"/>
      <c r="AI150" s="67" t="n"/>
      <c r="AJ150" s="67" t="n"/>
      <c r="AK150" s="67" t="n"/>
      <c r="AL150" s="67" t="n"/>
      <c r="AM150" s="67" t="n"/>
      <c r="AN150" s="67" t="n"/>
      <c r="AO150" s="67" t="n"/>
      <c r="AP150" s="67" t="n"/>
      <c r="AQ150" s="67" t="n"/>
      <c r="AR150" s="67" t="n"/>
      <c r="AS150" s="67" t="n"/>
      <c r="AT150" s="67" t="n"/>
      <c r="AU150" s="67" t="n"/>
      <c r="AV150" s="67" t="n"/>
      <c r="AW150" s="67" t="n"/>
      <c r="AX150" s="67" t="n"/>
      <c r="AY150" s="67" t="n"/>
      <c r="AZ150" s="67" t="n"/>
      <c r="BA150" s="67" t="n"/>
      <c r="BB150" s="67" t="n"/>
      <c r="BC150" s="67" t="n"/>
      <c r="BD150" s="67" t="n"/>
      <c r="BE150" s="67" t="n"/>
      <c r="BF150" s="67" t="n"/>
      <c r="BG150" s="67" t="n"/>
      <c r="BH150" s="67" t="n"/>
      <c r="BI150" s="67" t="n"/>
      <c r="BJ150" s="67" t="n"/>
      <c r="BK150" s="67" t="n"/>
      <c r="BL150" s="67" t="n"/>
    </row>
    <row r="151">
      <c r="A151" s="4" t="inlineStr">
        <is>
          <t>HRB</t>
        </is>
      </c>
      <c r="B151" s="4" t="inlineStr">
        <is>
          <t>H&amp;R Block Inc</t>
        </is>
      </c>
      <c r="C151" s="4" t="inlineStr">
        <is>
          <t>경기소비재</t>
        </is>
      </c>
      <c r="J151" s="65" t="n">
        <v>0.00148</v>
      </c>
      <c r="K151" s="65" t="n">
        <v>0.00155</v>
      </c>
      <c r="L151" s="65" t="n">
        <v>0.002016</v>
      </c>
      <c r="M151" s="65" t="n">
        <v>0.002058</v>
      </c>
      <c r="N151" s="65" t="n">
        <v>0.002249</v>
      </c>
      <c r="O151" s="65" t="n">
        <v>0.002603</v>
      </c>
      <c r="P151" s="65" t="n">
        <v>0.002643</v>
      </c>
      <c r="Q151" s="65" t="n">
        <v>0.002307</v>
      </c>
      <c r="R151" s="65" t="n">
        <v>0.002295</v>
      </c>
      <c r="S151" s="65" t="n">
        <v>0.00204</v>
      </c>
      <c r="T151" s="65" t="n">
        <v>0.00214</v>
      </c>
      <c r="U151" s="65" t="n">
        <v>0.002089</v>
      </c>
      <c r="V151" s="65" t="n">
        <v>0.001707</v>
      </c>
      <c r="W151" s="65" t="n">
        <v>0.001661</v>
      </c>
      <c r="X151" s="65" t="n">
        <v>0.001529</v>
      </c>
      <c r="Y151" s="65" t="n">
        <v>0.001574</v>
      </c>
      <c r="Z151" s="65" t="n">
        <v>0.001594</v>
      </c>
      <c r="AA151" s="65" t="n">
        <v>0.001928</v>
      </c>
      <c r="AB151" s="65" t="n">
        <v>0.002185</v>
      </c>
      <c r="AC151" s="65" t="n">
        <v>0.002177</v>
      </c>
      <c r="AD151" s="65" t="n">
        <v>0.002269</v>
      </c>
      <c r="AE151" s="65" t="n">
        <v>0.002228</v>
      </c>
      <c r="AF151" s="65" t="n">
        <v>0.002159</v>
      </c>
      <c r="AG151" s="65" t="n">
        <v>0.00222</v>
      </c>
      <c r="AH151" s="65" t="n">
        <v>0.002845</v>
      </c>
      <c r="AI151" s="65" t="n">
        <v>0.002892</v>
      </c>
      <c r="AJ151" s="65" t="n">
        <v>0.002982</v>
      </c>
      <c r="AK151" s="65" t="n">
        <v>0.003182</v>
      </c>
      <c r="AL151" s="65" t="n">
        <v>0.003211</v>
      </c>
      <c r="AM151" s="65" t="n">
        <v>0.003436</v>
      </c>
      <c r="AN151" s="65" t="n">
        <v>0.003452</v>
      </c>
      <c r="AO151" s="65" t="n">
        <v>0.003245</v>
      </c>
      <c r="AP151" s="65" t="n">
        <v>0.003092</v>
      </c>
      <c r="AQ151" s="65" t="n">
        <v>0.002869</v>
      </c>
      <c r="AR151" s="65" t="n">
        <v>0.002951</v>
      </c>
      <c r="AS151" s="65" t="n">
        <v>0.002851</v>
      </c>
    </row>
    <row r="152">
      <c r="A152" s="66" t="inlineStr">
        <is>
          <t>WBS</t>
        </is>
      </c>
      <c r="B152" s="66" t="inlineStr">
        <is>
          <t>Webster Financial Corp</t>
        </is>
      </c>
      <c r="C152" s="66" t="inlineStr">
        <is>
          <t>금융</t>
        </is>
      </c>
      <c r="D152" s="68" t="n">
        <v>0.001706</v>
      </c>
      <c r="E152" s="68" t="n">
        <v>0.001683</v>
      </c>
      <c r="F152" s="68" t="n">
        <v>0.001655</v>
      </c>
      <c r="G152" s="68" t="n">
        <v>0.00164</v>
      </c>
      <c r="H152" s="68" t="n">
        <v>0.001715</v>
      </c>
      <c r="I152" s="68" t="n">
        <v>0.001858</v>
      </c>
      <c r="J152" s="68" t="n">
        <v>0.003262</v>
      </c>
      <c r="K152" s="68" t="n">
        <v>0.00304</v>
      </c>
      <c r="L152" s="68" t="n">
        <v>0.002872</v>
      </c>
      <c r="M152" s="68" t="n">
        <v>0.002682</v>
      </c>
      <c r="N152" s="68" t="n">
        <v>0.002855</v>
      </c>
      <c r="O152" s="68" t="n">
        <v>0.002976</v>
      </c>
      <c r="P152" s="68" t="n">
        <v>0.003134</v>
      </c>
      <c r="Q152" s="68" t="n">
        <v>0.003395</v>
      </c>
      <c r="R152" s="68" t="n">
        <v>0.003183</v>
      </c>
      <c r="S152" s="68" t="n">
        <v>0.002917</v>
      </c>
      <c r="T152" s="68" t="n">
        <v>0.003188</v>
      </c>
      <c r="U152" s="68" t="n">
        <v>0.003324</v>
      </c>
      <c r="V152" s="67" t="n"/>
      <c r="W152" s="67" t="n"/>
      <c r="X152" s="67" t="n"/>
      <c r="Y152" s="67" t="n"/>
      <c r="Z152" s="67" t="n"/>
      <c r="AA152" s="67" t="n"/>
      <c r="AB152" s="67" t="n"/>
      <c r="AC152" s="67" t="n"/>
      <c r="AD152" s="67" t="n"/>
      <c r="AE152" s="67" t="n"/>
      <c r="AF152" s="67" t="n"/>
      <c r="AG152" s="67" t="n"/>
      <c r="AH152" s="67" t="n"/>
      <c r="AI152" s="67" t="n"/>
      <c r="AJ152" s="67" t="n"/>
      <c r="AK152" s="67" t="n"/>
      <c r="AL152" s="67" t="n"/>
      <c r="AM152" s="67" t="n"/>
      <c r="AN152" s="67" t="n"/>
      <c r="AO152" s="67" t="n"/>
      <c r="AP152" s="67" t="n"/>
      <c r="AQ152" s="67" t="n"/>
      <c r="AR152" s="67" t="n"/>
      <c r="AS152" s="67" t="n"/>
      <c r="AT152" s="67" t="n"/>
      <c r="AU152" s="67" t="n"/>
      <c r="AV152" s="67" t="n"/>
      <c r="AW152" s="67" t="n"/>
      <c r="AX152" s="67" t="n"/>
      <c r="AY152" s="67" t="n"/>
      <c r="AZ152" s="67" t="n"/>
      <c r="BA152" s="67" t="n"/>
      <c r="BB152" s="67" t="n"/>
      <c r="BC152" s="67" t="n"/>
      <c r="BD152" s="67" t="n"/>
      <c r="BE152" s="67" t="n"/>
      <c r="BF152" s="67" t="n"/>
      <c r="BG152" s="67" t="n"/>
      <c r="BH152" s="67" t="n"/>
      <c r="BI152" s="67" t="n"/>
      <c r="BJ152" s="67" t="n"/>
      <c r="BK152" s="67" t="n"/>
      <c r="BL152" s="67" t="n"/>
    </row>
    <row r="153">
      <c r="A153" s="4" t="inlineStr">
        <is>
          <t>OGN</t>
        </is>
      </c>
      <c r="B153" s="4" t="inlineStr">
        <is>
          <t>Organon</t>
        </is>
      </c>
      <c r="C153" s="4" t="inlineStr">
        <is>
          <t>헬스케어</t>
        </is>
      </c>
      <c r="D153" s="65" t="n">
        <v>0.002879</v>
      </c>
      <c r="E153" s="65" t="n">
        <v>0.003101</v>
      </c>
      <c r="F153" s="65" t="n">
        <v>0.002518</v>
      </c>
      <c r="G153" s="65" t="n">
        <v>0.002501</v>
      </c>
      <c r="H153" s="65" t="n">
        <v>0.0027</v>
      </c>
      <c r="I153" s="65" t="n">
        <v>0.003226</v>
      </c>
    </row>
    <row r="154">
      <c r="A154" s="66" t="inlineStr">
        <is>
          <t>SNV</t>
        </is>
      </c>
      <c r="B154" s="66" t="inlineStr">
        <is>
          <t>Synovus Financial Corp</t>
        </is>
      </c>
      <c r="C154" s="66" t="inlineStr">
        <is>
          <t>금융</t>
        </is>
      </c>
      <c r="D154" s="68" t="n">
        <v>0.002265</v>
      </c>
      <c r="E154" s="68" t="n">
        <v>0.002307</v>
      </c>
      <c r="F154" s="68" t="n">
        <v>0.00229</v>
      </c>
      <c r="G154" s="68" t="n">
        <v>0.002273</v>
      </c>
      <c r="H154" s="68" t="n">
        <v>0.002434</v>
      </c>
      <c r="I154" s="68" t="n">
        <v>0.002626</v>
      </c>
      <c r="J154" s="68" t="n">
        <v>0.002306</v>
      </c>
      <c r="K154" s="68" t="n">
        <v>0.002044</v>
      </c>
      <c r="L154" s="68" t="n">
        <v>0.002018</v>
      </c>
      <c r="M154" s="68" t="n">
        <v>0.001852</v>
      </c>
      <c r="N154" s="68" t="n">
        <v>0.002001</v>
      </c>
      <c r="O154" s="68" t="n">
        <v>0.002049</v>
      </c>
      <c r="P154" s="68" t="n">
        <v>0.002123</v>
      </c>
      <c r="Q154" s="68" t="n">
        <v>0.002036</v>
      </c>
      <c r="R154" s="68" t="n">
        <v>0.002013</v>
      </c>
      <c r="S154" s="68" t="n">
        <v>0.001911</v>
      </c>
      <c r="T154" s="68" t="n">
        <v>0.002098</v>
      </c>
      <c r="U154" s="68" t="n">
        <v>0.002162</v>
      </c>
      <c r="V154" s="68" t="n">
        <v>0.001397</v>
      </c>
      <c r="W154" s="68" t="n">
        <v>0.00141</v>
      </c>
      <c r="X154" s="68" t="n">
        <v>0.001297</v>
      </c>
      <c r="Y154" s="68" t="n">
        <v>0.001428</v>
      </c>
      <c r="Z154" s="68" t="n">
        <v>0.001536</v>
      </c>
      <c r="AA154" s="68" t="n">
        <v>0.001427</v>
      </c>
      <c r="AB154" s="68" t="n">
        <v>0.001358</v>
      </c>
      <c r="AC154" s="68" t="n">
        <v>0.001325</v>
      </c>
      <c r="AD154" s="68" t="n">
        <v>0.001477</v>
      </c>
      <c r="AE154" s="68" t="n">
        <v>0.001664</v>
      </c>
      <c r="AF154" s="68" t="n">
        <v>0.001667</v>
      </c>
      <c r="AG154" s="68" t="n">
        <v>0.001653</v>
      </c>
      <c r="AH154" s="68" t="n">
        <v>0.002354</v>
      </c>
      <c r="AI154" s="68" t="n">
        <v>0.002227</v>
      </c>
      <c r="AJ154" s="68" t="n">
        <v>0.002424</v>
      </c>
      <c r="AK154" s="68" t="n">
        <v>0.002475</v>
      </c>
      <c r="AL154" s="68" t="n">
        <v>0.002716</v>
      </c>
      <c r="AM154" s="68" t="n">
        <v>0.002626</v>
      </c>
      <c r="AN154" s="68" t="n">
        <v>0.002535</v>
      </c>
      <c r="AO154" s="68" t="n">
        <v>0.002845</v>
      </c>
      <c r="AP154" s="68" t="n">
        <v>0.003124</v>
      </c>
      <c r="AQ154" s="68" t="n">
        <v>0.002869</v>
      </c>
      <c r="AR154" s="68" t="n">
        <v>0.003105</v>
      </c>
      <c r="AS154" s="68" t="n">
        <v>0.002798</v>
      </c>
      <c r="AT154" s="67" t="n"/>
      <c r="AU154" s="67" t="n"/>
      <c r="AV154" s="67" t="n"/>
      <c r="AW154" s="67" t="n"/>
      <c r="AX154" s="67" t="n"/>
      <c r="AY154" s="67" t="n"/>
      <c r="AZ154" s="67" t="n"/>
      <c r="BA154" s="67" t="n"/>
      <c r="BB154" s="67" t="n"/>
      <c r="BC154" s="67" t="n"/>
      <c r="BD154" s="67" t="n"/>
      <c r="BE154" s="67" t="n"/>
      <c r="BF154" s="67" t="n"/>
      <c r="BG154" s="67" t="n"/>
      <c r="BH154" s="67" t="n"/>
      <c r="BI154" s="67" t="n"/>
      <c r="BJ154" s="67" t="n"/>
      <c r="BK154" s="67" t="n"/>
      <c r="BL154" s="67" t="n"/>
    </row>
    <row r="155">
      <c r="A155" s="4" t="inlineStr">
        <is>
          <t>BEN</t>
        </is>
      </c>
      <c r="B155" s="4" t="inlineStr">
        <is>
          <t>Franklin Resources Inc</t>
        </is>
      </c>
      <c r="C155" s="4" t="inlineStr">
        <is>
          <t>금융</t>
        </is>
      </c>
      <c r="D155" s="65" t="n">
        <v>0.002809</v>
      </c>
      <c r="E155" s="65" t="n">
        <v>0.002855</v>
      </c>
      <c r="F155" s="65" t="n">
        <v>0.002999</v>
      </c>
      <c r="G155" s="65" t="n">
        <v>0.003057</v>
      </c>
      <c r="H155" s="65" t="n">
        <v>0.003005</v>
      </c>
      <c r="I155" s="65" t="n">
        <v>0.002849</v>
      </c>
      <c r="J155" s="65" t="n">
        <v>0.002537</v>
      </c>
      <c r="K155" s="65" t="n">
        <v>0.002336</v>
      </c>
      <c r="L155" s="65" t="n">
        <v>0.002474</v>
      </c>
      <c r="M155" s="65" t="n">
        <v>0.00232</v>
      </c>
      <c r="N155" s="65" t="n">
        <v>0.002639</v>
      </c>
      <c r="O155" s="65" t="n">
        <v>0.002579</v>
      </c>
      <c r="P155" s="65" t="n">
        <v>0.002346</v>
      </c>
      <c r="Q155" s="65" t="n">
        <v>0.002308</v>
      </c>
      <c r="R155" s="65" t="n">
        <v>0.002468</v>
      </c>
      <c r="S155" s="65" t="n">
        <v>0.002626</v>
      </c>
      <c r="T155" s="65" t="n">
        <v>0.003052</v>
      </c>
      <c r="U155" s="65" t="n">
        <v>0.00298</v>
      </c>
    </row>
    <row r="156">
      <c r="A156" s="66" t="inlineStr">
        <is>
          <t>JHG</t>
        </is>
      </c>
      <c r="B156" s="66" t="inlineStr">
        <is>
          <t>Janus Henderson Group Plc</t>
        </is>
      </c>
      <c r="C156" s="66" t="inlineStr">
        <is>
          <t>금융</t>
        </is>
      </c>
      <c r="D156" s="68" t="n">
        <v>0.002448</v>
      </c>
      <c r="E156" s="68" t="n">
        <v>0.002642</v>
      </c>
      <c r="F156" s="68" t="n">
        <v>0.002479</v>
      </c>
      <c r="G156" s="68" t="n">
        <v>0.002339</v>
      </c>
      <c r="H156" s="68" t="n">
        <v>0.002121</v>
      </c>
      <c r="I156" s="68" t="n">
        <v>0.001972</v>
      </c>
      <c r="J156" s="68" t="n">
        <v>0.001933</v>
      </c>
      <c r="K156" s="68" t="n">
        <v>0.00176</v>
      </c>
      <c r="L156" s="68" t="n">
        <v>0.001561</v>
      </c>
      <c r="M156" s="68" t="n">
        <v>0.001409</v>
      </c>
      <c r="N156" s="68" t="n">
        <v>0.001489</v>
      </c>
      <c r="O156" s="68" t="n">
        <v>0.00139</v>
      </c>
      <c r="P156" s="68" t="n">
        <v>0.001327</v>
      </c>
      <c r="Q156" s="68" t="n">
        <v>0.001343</v>
      </c>
      <c r="R156" s="68" t="n">
        <v>0.001395</v>
      </c>
      <c r="S156" s="68" t="n">
        <v>0.00109</v>
      </c>
      <c r="T156" s="68" t="n">
        <v>0.001183</v>
      </c>
      <c r="U156" s="68" t="n">
        <v>0.001296</v>
      </c>
      <c r="V156" s="68" t="n">
        <v>0.001101</v>
      </c>
      <c r="W156" s="68" t="n">
        <v>0.001084</v>
      </c>
      <c r="X156" s="68" t="n">
        <v>0.001148</v>
      </c>
      <c r="Y156" s="68" t="n">
        <v>0.001168</v>
      </c>
      <c r="Z156" s="68" t="n">
        <v>0.001213</v>
      </c>
      <c r="AA156" s="68" t="n">
        <v>0.001152</v>
      </c>
      <c r="AB156" s="68" t="n">
        <v>0.00114</v>
      </c>
      <c r="AC156" s="68" t="n">
        <v>0.001065</v>
      </c>
      <c r="AD156" s="68" t="n">
        <v>0.001137</v>
      </c>
      <c r="AE156" s="68" t="n">
        <v>0.00121</v>
      </c>
      <c r="AF156" s="68" t="n">
        <v>0.001152</v>
      </c>
      <c r="AG156" s="68" t="n">
        <v>0.001231</v>
      </c>
      <c r="AH156" s="68" t="n">
        <v>0.001765</v>
      </c>
      <c r="AI156" s="68" t="n">
        <v>0.001762</v>
      </c>
      <c r="AJ156" s="68" t="n">
        <v>0.001851</v>
      </c>
      <c r="AK156" s="68" t="n">
        <v>0.001878</v>
      </c>
      <c r="AL156" s="68" t="n">
        <v>0.001956</v>
      </c>
      <c r="AM156" s="68" t="n">
        <v>0.001939</v>
      </c>
      <c r="AN156" s="68" t="n">
        <v>0.001903</v>
      </c>
      <c r="AO156" s="68" t="n">
        <v>0.002067</v>
      </c>
      <c r="AP156" s="68" t="n">
        <v>0.002171</v>
      </c>
      <c r="AQ156" s="68" t="n">
        <v>0.002104</v>
      </c>
      <c r="AR156" s="68" t="n">
        <v>0.002191</v>
      </c>
      <c r="AS156" s="68" t="n">
        <v>0.002012</v>
      </c>
      <c r="AT156" s="68" t="n">
        <v>0.001798</v>
      </c>
      <c r="AU156" s="68" t="n">
        <v>0.001792</v>
      </c>
      <c r="AV156" s="68" t="n">
        <v>0.001938</v>
      </c>
      <c r="AW156" s="68" t="n">
        <v>0.002008</v>
      </c>
      <c r="AX156" s="68" t="n">
        <v>0.002249</v>
      </c>
      <c r="AY156" s="68" t="n">
        <v>0.002189</v>
      </c>
      <c r="AZ156" s="68" t="n">
        <v>0.002235</v>
      </c>
      <c r="BA156" s="68" t="n">
        <v>0.002244</v>
      </c>
      <c r="BB156" s="68" t="n">
        <v>0.002192</v>
      </c>
      <c r="BC156" s="68" t="n">
        <v>0.002419</v>
      </c>
      <c r="BD156" s="68" t="n">
        <v>0.002262</v>
      </c>
      <c r="BE156" s="68" t="n">
        <v>0.002315</v>
      </c>
      <c r="BF156" s="67" t="n"/>
      <c r="BG156" s="67" t="n"/>
      <c r="BH156" s="67" t="n"/>
      <c r="BI156" s="67" t="n"/>
      <c r="BJ156" s="67" t="n"/>
      <c r="BK156" s="67" t="n"/>
      <c r="BL156" s="67" t="n"/>
    </row>
    <row r="157">
      <c r="A157" s="4" t="inlineStr">
        <is>
          <t>JEF</t>
        </is>
      </c>
      <c r="B157" s="4" t="inlineStr">
        <is>
          <t>Jefferies Financial Group Inc</t>
        </is>
      </c>
      <c r="C157" s="4" t="inlineStr">
        <is>
          <t>금융</t>
        </is>
      </c>
      <c r="J157" s="65" t="n">
        <v>0.002088</v>
      </c>
      <c r="K157" s="65" t="n">
        <v>0.002044</v>
      </c>
      <c r="L157" s="65" t="n">
        <v>0.002111</v>
      </c>
      <c r="M157" s="65" t="n">
        <v>0.001893</v>
      </c>
      <c r="N157" s="65" t="n">
        <v>0.002153</v>
      </c>
      <c r="O157" s="65" t="n">
        <v>0.002184</v>
      </c>
      <c r="P157" s="65" t="n">
        <v>0.002201</v>
      </c>
      <c r="Q157" s="65" t="n">
        <v>0.002318</v>
      </c>
      <c r="R157" s="65" t="n">
        <v>0.002393</v>
      </c>
      <c r="S157" s="65" t="n">
        <v>0.002234</v>
      </c>
      <c r="T157" s="65" t="n">
        <v>0.002514</v>
      </c>
      <c r="U157" s="65" t="n">
        <v>0.0025</v>
      </c>
    </row>
    <row r="158">
      <c r="A158" s="66" t="inlineStr">
        <is>
          <t>AAP</t>
        </is>
      </c>
      <c r="B158" s="66" t="inlineStr">
        <is>
          <t>Advance Auto Parts Inc</t>
        </is>
      </c>
      <c r="C158" s="66" t="inlineStr">
        <is>
          <t>경기소비재</t>
        </is>
      </c>
      <c r="D158" s="67" t="n"/>
      <c r="E158" s="67" t="n"/>
      <c r="F158" s="67" t="n"/>
      <c r="G158" s="67" t="n"/>
      <c r="H158" s="67" t="n"/>
      <c r="I158" s="67" t="n"/>
      <c r="J158" s="67" t="n"/>
      <c r="K158" s="67" t="n"/>
      <c r="L158" s="67" t="n"/>
      <c r="M158" s="67" t="n"/>
      <c r="N158" s="67" t="n"/>
      <c r="O158" s="67" t="n"/>
      <c r="P158" s="67" t="n"/>
      <c r="Q158" s="67" t="n"/>
      <c r="R158" s="67" t="n"/>
      <c r="S158" s="67" t="n"/>
      <c r="T158" s="67" t="n"/>
      <c r="U158" s="67" t="n"/>
      <c r="V158" s="68" t="n">
        <v>0.002278</v>
      </c>
      <c r="W158" s="68" t="n">
        <v>0.002378</v>
      </c>
      <c r="X158" s="68" t="n">
        <v>0.001444</v>
      </c>
      <c r="Y158" s="68" t="n">
        <v>0.001352</v>
      </c>
      <c r="Z158" s="68" t="n">
        <v>0.001373</v>
      </c>
      <c r="AA158" s="68" t="n">
        <v>0.00129</v>
      </c>
      <c r="AB158" s="68" t="n">
        <v>0.001106</v>
      </c>
      <c r="AC158" s="68" t="n">
        <v>0.001075</v>
      </c>
      <c r="AD158" s="68" t="n">
        <v>0.0009909999999999999</v>
      </c>
      <c r="AE158" s="68" t="n">
        <v>0.001095</v>
      </c>
      <c r="AF158" s="68" t="n">
        <v>0.001203</v>
      </c>
      <c r="AG158" s="68" t="n">
        <v>0.001198</v>
      </c>
      <c r="AH158" s="67" t="n"/>
      <c r="AI158" s="67" t="n"/>
      <c r="AJ158" s="67" t="n"/>
      <c r="AK158" s="67" t="n"/>
      <c r="AL158" s="67" t="n"/>
      <c r="AM158" s="67" t="n"/>
      <c r="AN158" s="67" t="n"/>
      <c r="AO158" s="67" t="n"/>
      <c r="AP158" s="67" t="n"/>
      <c r="AQ158" s="67" t="n"/>
      <c r="AR158" s="67" t="n"/>
      <c r="AS158" s="67" t="n"/>
      <c r="AT158" s="67" t="n"/>
      <c r="AU158" s="67" t="n"/>
      <c r="AV158" s="67" t="n"/>
      <c r="AW158" s="67" t="n"/>
      <c r="AX158" s="67" t="n"/>
      <c r="AY158" s="67" t="n"/>
      <c r="AZ158" s="67" t="n"/>
      <c r="BA158" s="67" t="n"/>
      <c r="BB158" s="67" t="n"/>
      <c r="BC158" s="67" t="n"/>
      <c r="BD158" s="67" t="n"/>
      <c r="BE158" s="67" t="n"/>
      <c r="BF158" s="67" t="n"/>
      <c r="BG158" s="67" t="n"/>
      <c r="BH158" s="67" t="n"/>
      <c r="BI158" s="67" t="n"/>
      <c r="BJ158" s="67" t="n"/>
      <c r="BK158" s="67" t="n"/>
      <c r="BL158" s="67" t="n"/>
    </row>
    <row r="159">
      <c r="A159" s="4" t="inlineStr">
        <is>
          <t>FAF</t>
        </is>
      </c>
      <c r="B159" s="4" t="inlineStr">
        <is>
          <t>First American Financial Corp</t>
        </is>
      </c>
      <c r="C159" s="4" t="inlineStr">
        <is>
          <t>금융</t>
        </is>
      </c>
      <c r="J159" s="65" t="n">
        <v>0.002301</v>
      </c>
      <c r="K159" s="65" t="n">
        <v>0.002163</v>
      </c>
      <c r="L159" s="65" t="n">
        <v>0.002163</v>
      </c>
      <c r="M159" s="65" t="n">
        <v>0.002057</v>
      </c>
      <c r="N159" s="65" t="n">
        <v>0.002175</v>
      </c>
      <c r="O159" s="65" t="n">
        <v>0.002065</v>
      </c>
      <c r="P159" s="65" t="n">
        <v>0.001928</v>
      </c>
      <c r="Q159" s="65" t="n">
        <v>0.001901</v>
      </c>
      <c r="R159" s="65" t="n">
        <v>0.001931</v>
      </c>
      <c r="S159" s="65" t="n">
        <v>0.001909</v>
      </c>
      <c r="T159" s="65" t="n">
        <v>0.00222</v>
      </c>
      <c r="U159" s="65" t="n">
        <v>0.002106</v>
      </c>
      <c r="V159" s="65" t="n">
        <v>0.001794</v>
      </c>
      <c r="W159" s="65" t="n">
        <v>0.00188</v>
      </c>
      <c r="X159" s="65" t="n">
        <v>0.001872</v>
      </c>
      <c r="Y159" s="65" t="n">
        <v>0.001914</v>
      </c>
      <c r="Z159" s="65" t="n">
        <v>0.002047</v>
      </c>
      <c r="AA159" s="65" t="n">
        <v>0.002022</v>
      </c>
      <c r="AB159" s="65" t="n">
        <v>0.001943</v>
      </c>
      <c r="AC159" s="65" t="n">
        <v>0.00185</v>
      </c>
      <c r="AD159" s="65" t="n">
        <v>0.002021</v>
      </c>
      <c r="AE159" s="65" t="n">
        <v>0.002008</v>
      </c>
      <c r="AF159" s="65" t="n">
        <v>0.001882</v>
      </c>
      <c r="AG159" s="65" t="n">
        <v>0.001793</v>
      </c>
    </row>
    <row r="160">
      <c r="A160" s="66" t="inlineStr">
        <is>
          <t>RDN</t>
        </is>
      </c>
      <c r="B160" s="66" t="inlineStr">
        <is>
          <t>Radian Group Inc</t>
        </is>
      </c>
      <c r="C160" s="66" t="inlineStr">
        <is>
          <t>금융</t>
        </is>
      </c>
      <c r="D160" s="67" t="n"/>
      <c r="E160" s="67" t="n"/>
      <c r="F160" s="67" t="n"/>
      <c r="G160" s="67" t="n"/>
      <c r="H160" s="67" t="n"/>
      <c r="I160" s="67" t="n"/>
      <c r="J160" s="68" t="n">
        <v>0.001289</v>
      </c>
      <c r="K160" s="68" t="n">
        <v>0.001299</v>
      </c>
      <c r="L160" s="68" t="n">
        <v>0.001257</v>
      </c>
      <c r="M160" s="68" t="n">
        <v>0.001245</v>
      </c>
      <c r="N160" s="68" t="n">
        <v>0.00137</v>
      </c>
      <c r="O160" s="68" t="n">
        <v>0.001332</v>
      </c>
      <c r="P160" s="68" t="n">
        <v>0.001298</v>
      </c>
      <c r="Q160" s="68" t="n">
        <v>0.001268</v>
      </c>
      <c r="R160" s="68" t="n">
        <v>0.001112</v>
      </c>
      <c r="S160" s="68" t="n">
        <v>0.00108</v>
      </c>
      <c r="T160" s="68" t="n">
        <v>0.001229</v>
      </c>
      <c r="U160" s="68" t="n">
        <v>0.001228</v>
      </c>
      <c r="V160" s="68" t="n">
        <v>0.001082</v>
      </c>
      <c r="W160" s="68" t="n">
        <v>0.001201</v>
      </c>
      <c r="X160" s="68" t="n">
        <v>0.001321</v>
      </c>
      <c r="Y160" s="68" t="n">
        <v>0.001284</v>
      </c>
      <c r="Z160" s="68" t="n">
        <v>0.001318</v>
      </c>
      <c r="AA160" s="68" t="n">
        <v>0.001345</v>
      </c>
      <c r="AB160" s="68" t="n">
        <v>0.001308</v>
      </c>
      <c r="AC160" s="68" t="n">
        <v>0.001381</v>
      </c>
      <c r="AD160" s="68" t="n">
        <v>0.001318</v>
      </c>
      <c r="AE160" s="68" t="n">
        <v>0.00136</v>
      </c>
      <c r="AF160" s="68" t="n">
        <v>0.001383</v>
      </c>
      <c r="AG160" s="68" t="n">
        <v>0.001365</v>
      </c>
      <c r="AH160" s="68" t="n">
        <v>0.002059</v>
      </c>
      <c r="AI160" s="68" t="n">
        <v>0.001947</v>
      </c>
      <c r="AJ160" s="68" t="n">
        <v>0.001999</v>
      </c>
      <c r="AK160" s="68" t="n">
        <v>0.002006</v>
      </c>
      <c r="AL160" s="68" t="n">
        <v>0.002257</v>
      </c>
      <c r="AM160" s="68" t="n">
        <v>0.002156</v>
      </c>
      <c r="AN160" s="68" t="n">
        <v>0.002034</v>
      </c>
      <c r="AO160" s="68" t="n">
        <v>0.002049</v>
      </c>
      <c r="AP160" s="68" t="n">
        <v>0.002013</v>
      </c>
      <c r="AQ160" s="68" t="n">
        <v>0.001852</v>
      </c>
      <c r="AR160" s="68" t="n">
        <v>0.001959</v>
      </c>
      <c r="AS160" s="68" t="n">
        <v>0.001853</v>
      </c>
      <c r="AT160" s="68" t="n">
        <v>0.001926</v>
      </c>
      <c r="AU160" s="68" t="n">
        <v>0.002017</v>
      </c>
      <c r="AV160" s="68" t="n">
        <v>0.002131</v>
      </c>
      <c r="AW160" s="68" t="n">
        <v>0.001985</v>
      </c>
      <c r="AX160" s="68" t="n">
        <v>0.001801</v>
      </c>
      <c r="AY160" s="68" t="n">
        <v>0.001833</v>
      </c>
      <c r="AZ160" s="68" t="n">
        <v>0.001975</v>
      </c>
      <c r="BA160" s="68" t="n">
        <v>0.001895</v>
      </c>
      <c r="BB160" s="68" t="n">
        <v>0.001935</v>
      </c>
      <c r="BC160" s="68" t="n">
        <v>0.002008</v>
      </c>
      <c r="BD160" s="68" t="n">
        <v>0.001694</v>
      </c>
      <c r="BE160" s="68" t="n">
        <v>0.001683</v>
      </c>
      <c r="BF160" s="67" t="n"/>
      <c r="BG160" s="67" t="n"/>
      <c r="BH160" s="67" t="n"/>
      <c r="BI160" s="67" t="n"/>
      <c r="BJ160" s="67" t="n"/>
      <c r="BK160" s="67" t="n"/>
      <c r="BL160" s="67" t="n"/>
    </row>
    <row r="161">
      <c r="A161" s="4" t="inlineStr">
        <is>
          <t>FMC</t>
        </is>
      </c>
      <c r="B161" s="4" t="inlineStr">
        <is>
          <t>Fmc Corp</t>
        </is>
      </c>
      <c r="C161" s="4" t="inlineStr">
        <is>
          <t>소재</t>
        </is>
      </c>
      <c r="AT161" s="65" t="n">
        <v>0.002058</v>
      </c>
      <c r="AU161" s="65" t="n">
        <v>0.002222</v>
      </c>
      <c r="AV161" s="65" t="n">
        <v>0.002124</v>
      </c>
      <c r="AW161" s="65" t="n">
        <v>0.002139</v>
      </c>
      <c r="AX161" s="65" t="n">
        <v>0.002008</v>
      </c>
      <c r="AY161" s="65" t="n">
        <v>0.00191</v>
      </c>
      <c r="AZ161" s="65" t="n">
        <v>0.001691</v>
      </c>
      <c r="BA161" s="65" t="n">
        <v>0.000781</v>
      </c>
      <c r="BB161" s="65" t="n">
        <v>0.000717</v>
      </c>
      <c r="BC161" s="65" t="n">
        <v>0.000712</v>
      </c>
      <c r="BD161" s="65" t="n">
        <v>0.0007520000000000001</v>
      </c>
      <c r="BE161" s="65" t="n">
        <v>0.000661</v>
      </c>
    </row>
    <row r="162">
      <c r="A162" s="66" t="inlineStr">
        <is>
          <t>SON</t>
        </is>
      </c>
      <c r="B162" s="66" t="inlineStr">
        <is>
          <t>Sonoco Products</t>
        </is>
      </c>
      <c r="C162" s="66" t="inlineStr">
        <is>
          <t>소재</t>
        </is>
      </c>
      <c r="D162" s="68" t="n">
        <v>0.002082</v>
      </c>
      <c r="E162" s="68" t="n">
        <v>0.001944</v>
      </c>
      <c r="F162" s="68" t="n">
        <v>0.00199</v>
      </c>
      <c r="G162" s="68" t="n">
        <v>0.001842</v>
      </c>
      <c r="H162" s="68" t="n">
        <v>0.001857</v>
      </c>
      <c r="I162" s="68" t="n">
        <v>0.001968</v>
      </c>
      <c r="J162" s="67" t="n"/>
      <c r="K162" s="67" t="n"/>
      <c r="L162" s="67" t="n"/>
      <c r="M162" s="67" t="n"/>
      <c r="N162" s="67" t="n"/>
      <c r="O162" s="67" t="n"/>
      <c r="P162" s="67" t="n"/>
      <c r="Q162" s="67" t="n"/>
      <c r="R162" s="67" t="n"/>
      <c r="S162" s="67" t="n"/>
      <c r="T162" s="67" t="n"/>
      <c r="U162" s="67" t="n"/>
      <c r="V162" s="67" t="n"/>
      <c r="W162" s="67" t="n"/>
      <c r="X162" s="67" t="n"/>
      <c r="Y162" s="67" t="n"/>
      <c r="Z162" s="67" t="n"/>
      <c r="AA162" s="67" t="n"/>
      <c r="AB162" s="67" t="n"/>
      <c r="AC162" s="67" t="n"/>
      <c r="AD162" s="67" t="n"/>
      <c r="AE162" s="67" t="n"/>
      <c r="AF162" s="67" t="n"/>
      <c r="AG162" s="67" t="n"/>
      <c r="AH162" s="67" t="n"/>
      <c r="AI162" s="67" t="n"/>
      <c r="AJ162" s="67" t="n"/>
      <c r="AK162" s="67" t="n"/>
      <c r="AL162" s="67" t="n"/>
      <c r="AM162" s="67" t="n"/>
      <c r="AN162" s="67" t="n"/>
      <c r="AO162" s="67" t="n"/>
      <c r="AP162" s="67" t="n"/>
      <c r="AQ162" s="67" t="n"/>
      <c r="AR162" s="67" t="n"/>
      <c r="AS162" s="67" t="n"/>
      <c r="AT162" s="67" t="n"/>
      <c r="AU162" s="67" t="n"/>
      <c r="AV162" s="67" t="n"/>
      <c r="AW162" s="67" t="n"/>
      <c r="AX162" s="67" t="n"/>
      <c r="AY162" s="67" t="n"/>
      <c r="AZ162" s="67" t="n"/>
      <c r="BA162" s="67" t="n"/>
      <c r="BB162" s="67" t="n"/>
      <c r="BC162" s="67" t="n"/>
      <c r="BD162" s="67" t="n"/>
      <c r="BE162" s="67" t="n"/>
      <c r="BF162" s="67" t="n"/>
      <c r="BG162" s="67" t="n"/>
      <c r="BH162" s="67" t="n"/>
      <c r="BI162" s="67" t="n"/>
      <c r="BJ162" s="67" t="n"/>
      <c r="BK162" s="67" t="n"/>
      <c r="BL162" s="67" t="n"/>
    </row>
    <row r="163">
      <c r="A163" s="4" t="inlineStr">
        <is>
          <t>LEG</t>
        </is>
      </c>
      <c r="B163" s="4" t="inlineStr">
        <is>
          <t>Leggett &amp; Platt Inc</t>
        </is>
      </c>
      <c r="C163" s="4" t="inlineStr">
        <is>
          <t>경기소비재</t>
        </is>
      </c>
      <c r="D163" s="65" t="n">
        <v>0.002075</v>
      </c>
      <c r="E163" s="65" t="n">
        <v>0.002081</v>
      </c>
      <c r="F163" s="65" t="n">
        <v>0.001831</v>
      </c>
      <c r="G163" s="65" t="n">
        <v>0.001776</v>
      </c>
      <c r="H163" s="65" t="n">
        <v>0.001773</v>
      </c>
      <c r="I163" s="65" t="n">
        <v>0.001681</v>
      </c>
      <c r="J163" s="65" t="n">
        <v>0.001502</v>
      </c>
      <c r="K163" s="65" t="n">
        <v>0.001604</v>
      </c>
      <c r="L163" s="65" t="n">
        <v>0.001702</v>
      </c>
      <c r="M163" s="65" t="n">
        <v>0.001634</v>
      </c>
      <c r="N163" s="65" t="n">
        <v>0.001807</v>
      </c>
      <c r="O163" s="65" t="n">
        <v>0.001791</v>
      </c>
      <c r="P163" s="65" t="n">
        <v>0.001728</v>
      </c>
      <c r="Q163" s="65" t="n">
        <v>0.001583</v>
      </c>
      <c r="R163" s="65" t="n">
        <v>0.001565</v>
      </c>
      <c r="S163" s="65" t="n">
        <v>0.001496</v>
      </c>
      <c r="T163" s="65" t="n">
        <v>0.001669</v>
      </c>
      <c r="U163" s="65" t="n">
        <v>0.001628</v>
      </c>
      <c r="V163" s="65" t="n">
        <v>0.001317</v>
      </c>
      <c r="W163" s="65" t="n">
        <v>0.00135</v>
      </c>
      <c r="X163" s="65" t="n">
        <v>0.001331</v>
      </c>
      <c r="Y163" s="65" t="n">
        <v>0.00127</v>
      </c>
      <c r="Z163" s="65" t="n">
        <v>0.001209</v>
      </c>
      <c r="AA163" s="65" t="n">
        <v>0.001183</v>
      </c>
      <c r="AB163" s="65" t="n">
        <v>0.001131</v>
      </c>
      <c r="AC163" s="65" t="n">
        <v>0.001084</v>
      </c>
      <c r="AD163" s="65" t="n">
        <v>0.000998</v>
      </c>
      <c r="AE163" s="65" t="n">
        <v>0.001054</v>
      </c>
      <c r="AF163" s="65" t="n">
        <v>0.0009379999999999999</v>
      </c>
      <c r="AG163" s="65" t="n">
        <v>0.0008100000000000001</v>
      </c>
      <c r="AH163" s="65" t="n">
        <v>0.001034</v>
      </c>
      <c r="AI163" s="65" t="n">
        <v>0.001023</v>
      </c>
      <c r="AJ163" s="65" t="n">
        <v>0.0006429999999999999</v>
      </c>
      <c r="AK163" s="65" t="n">
        <v>0.0006469999999999999</v>
      </c>
      <c r="AL163" s="65" t="n">
        <v>0.0006990000000000001</v>
      </c>
      <c r="AM163" s="65" t="n">
        <v>0.000656</v>
      </c>
      <c r="AN163" s="65" t="n">
        <v>0.0007099999999999999</v>
      </c>
      <c r="AO163" s="65" t="n">
        <v>0.000625</v>
      </c>
      <c r="AP163" s="65" t="n">
        <v>0.0006320000000000001</v>
      </c>
      <c r="AQ163" s="65" t="n">
        <v>0.0005</v>
      </c>
      <c r="AR163" s="65" t="n">
        <v>0.00054</v>
      </c>
      <c r="AS163" s="65" t="n">
        <v>0.000461</v>
      </c>
    </row>
    <row r="164">
      <c r="A164" s="66" t="inlineStr">
        <is>
          <t>EVR</t>
        </is>
      </c>
      <c r="B164" s="66" t="inlineStr">
        <is>
          <t>Evercore Inc Class A</t>
        </is>
      </c>
      <c r="C164" s="66" t="inlineStr">
        <is>
          <t>금융</t>
        </is>
      </c>
      <c r="D164" s="68" t="n">
        <v>0.001901</v>
      </c>
      <c r="E164" s="68" t="n">
        <v>0.002072</v>
      </c>
      <c r="F164" s="68" t="n">
        <v>0.001932</v>
      </c>
      <c r="G164" s="68" t="n">
        <v>0.001743</v>
      </c>
      <c r="H164" s="68" t="n">
        <v>0.00165</v>
      </c>
      <c r="I164" s="68" t="n">
        <v>0.001716</v>
      </c>
      <c r="J164" s="68" t="n">
        <v>0.001402</v>
      </c>
      <c r="K164" s="68" t="n">
        <v>0.001394</v>
      </c>
      <c r="L164" s="68" t="n">
        <v>0.001452</v>
      </c>
      <c r="M164" s="68" t="n">
        <v>0.001295</v>
      </c>
      <c r="N164" s="68" t="n">
        <v>0.001333</v>
      </c>
      <c r="O164" s="68" t="n">
        <v>0.001284</v>
      </c>
      <c r="P164" s="68" t="n">
        <v>0.0013</v>
      </c>
      <c r="Q164" s="68" t="n">
        <v>0.001499</v>
      </c>
      <c r="R164" s="68" t="n">
        <v>0.001536</v>
      </c>
      <c r="S164" s="68" t="n">
        <v>0.001376</v>
      </c>
      <c r="T164" s="68" t="n">
        <v>0.00161</v>
      </c>
      <c r="U164" s="68" t="n">
        <v>0.001681</v>
      </c>
      <c r="V164" s="67" t="n"/>
      <c r="W164" s="67" t="n"/>
      <c r="X164" s="67" t="n"/>
      <c r="Y164" s="67" t="n"/>
      <c r="Z164" s="67" t="n"/>
      <c r="AA164" s="67" t="n"/>
      <c r="AB164" s="67" t="n"/>
      <c r="AC164" s="67" t="n"/>
      <c r="AD164" s="67" t="n"/>
      <c r="AE164" s="67" t="n"/>
      <c r="AF164" s="67" t="n"/>
      <c r="AG164" s="67" t="n"/>
      <c r="AH164" s="67" t="n"/>
      <c r="AI164" s="67" t="n"/>
      <c r="AJ164" s="67" t="n"/>
      <c r="AK164" s="67" t="n"/>
      <c r="AL164" s="67" t="n"/>
      <c r="AM164" s="67" t="n"/>
      <c r="AN164" s="67" t="n"/>
      <c r="AO164" s="67" t="n"/>
      <c r="AP164" s="67" t="n"/>
      <c r="AQ164" s="67" t="n"/>
      <c r="AR164" s="67" t="n"/>
      <c r="AS164" s="67" t="n"/>
      <c r="AT164" s="67" t="n"/>
      <c r="AU164" s="67" t="n"/>
      <c r="AV164" s="67" t="n"/>
      <c r="AW164" s="67" t="n"/>
      <c r="AX164" s="67" t="n"/>
      <c r="AY164" s="67" t="n"/>
      <c r="AZ164" s="67" t="n"/>
      <c r="BA164" s="67" t="n"/>
      <c r="BB164" s="67" t="n"/>
      <c r="BC164" s="67" t="n"/>
      <c r="BD164" s="67" t="n"/>
      <c r="BE164" s="67" t="n"/>
      <c r="BF164" s="67" t="n"/>
      <c r="BG164" s="67" t="n"/>
      <c r="BH164" s="67" t="n"/>
      <c r="BI164" s="67" t="n"/>
      <c r="BJ164" s="67" t="n"/>
      <c r="BK164" s="67" t="n"/>
      <c r="BL164" s="67" t="n"/>
    </row>
    <row r="165">
      <c r="A165" s="4" t="inlineStr">
        <is>
          <t>LAZ</t>
        </is>
      </c>
      <c r="B165" s="4" t="inlineStr">
        <is>
          <t>Lazard Inc</t>
        </is>
      </c>
      <c r="C165" s="4" t="inlineStr">
        <is>
          <t>금융</t>
        </is>
      </c>
      <c r="D165" s="65" t="n">
        <v>0.001794</v>
      </c>
      <c r="E165" s="65" t="n">
        <v>0.001842</v>
      </c>
      <c r="F165" s="65" t="n">
        <v>0.001636</v>
      </c>
      <c r="G165" s="65" t="n">
        <v>0.001594</v>
      </c>
      <c r="H165" s="65" t="n">
        <v>0.001644</v>
      </c>
      <c r="I165" s="65" t="n">
        <v>0.001328</v>
      </c>
      <c r="J165" s="65" t="n">
        <v>0.001255</v>
      </c>
      <c r="K165" s="65" t="n">
        <v>0.001249</v>
      </c>
      <c r="L165" s="65" t="n">
        <v>0.001293</v>
      </c>
      <c r="M165" s="65" t="n">
        <v>0.001296</v>
      </c>
      <c r="N165" s="65" t="n">
        <v>0.001453</v>
      </c>
      <c r="O165" s="65" t="n">
        <v>0.001441</v>
      </c>
      <c r="P165" s="65" t="n">
        <v>0.001398</v>
      </c>
      <c r="Q165" s="65" t="n">
        <v>0.001495</v>
      </c>
      <c r="R165" s="65" t="n">
        <v>0.001357</v>
      </c>
      <c r="S165" s="65" t="n">
        <v>0.001369</v>
      </c>
      <c r="T165" s="65" t="n">
        <v>0.001557</v>
      </c>
      <c r="U165" s="65" t="n">
        <v>0.0015</v>
      </c>
      <c r="V165" s="65" t="n">
        <v>0.001164</v>
      </c>
      <c r="W165" s="65" t="n">
        <v>0.001112</v>
      </c>
      <c r="X165" s="65" t="n">
        <v>0.001066</v>
      </c>
      <c r="Y165" s="65" t="n">
        <v>0.001167</v>
      </c>
      <c r="Z165" s="65" t="n">
        <v>0.001234</v>
      </c>
      <c r="AA165" s="65" t="n">
        <v>0.00124</v>
      </c>
      <c r="AB165" s="65" t="n">
        <v>0.001165</v>
      </c>
      <c r="AC165" s="65" t="n">
        <v>0.00109</v>
      </c>
      <c r="AD165" s="65" t="n">
        <v>0.001112</v>
      </c>
      <c r="AE165" s="65" t="n">
        <v>0.001188</v>
      </c>
      <c r="AF165" s="65" t="n">
        <v>0.001332</v>
      </c>
      <c r="AG165" s="65" t="n">
        <v>0.001297</v>
      </c>
    </row>
    <row r="166">
      <c r="A166" s="66" t="inlineStr">
        <is>
          <t>HUN</t>
        </is>
      </c>
      <c r="B166" s="66" t="inlineStr">
        <is>
          <t>Huntsman Corp</t>
        </is>
      </c>
      <c r="C166" s="66" t="inlineStr">
        <is>
          <t>소재</t>
        </is>
      </c>
      <c r="D166" s="67" t="n"/>
      <c r="E166" s="67" t="n"/>
      <c r="F166" s="67" t="n"/>
      <c r="G166" s="67" t="n"/>
      <c r="H166" s="67" t="n"/>
      <c r="I166" s="67" t="n"/>
      <c r="J166" s="67" t="n"/>
      <c r="K166" s="67" t="n"/>
      <c r="L166" s="67" t="n"/>
      <c r="M166" s="67" t="n"/>
      <c r="N166" s="67" t="n"/>
      <c r="O166" s="67" t="n"/>
      <c r="P166" s="67" t="n"/>
      <c r="Q166" s="67" t="n"/>
      <c r="R166" s="67" t="n"/>
      <c r="S166" s="67" t="n"/>
      <c r="T166" s="67" t="n"/>
      <c r="U166" s="67" t="n"/>
      <c r="V166" s="68" t="n">
        <v>0.001539</v>
      </c>
      <c r="W166" s="68" t="n">
        <v>0.001525</v>
      </c>
      <c r="X166" s="68" t="n">
        <v>0.001413</v>
      </c>
      <c r="Y166" s="68" t="n">
        <v>0.001578</v>
      </c>
      <c r="Z166" s="68" t="n">
        <v>0.001674</v>
      </c>
      <c r="AA166" s="68" t="n">
        <v>0.001594</v>
      </c>
      <c r="AB166" s="68" t="n">
        <v>0.001385</v>
      </c>
      <c r="AC166" s="68" t="n">
        <v>0.001382</v>
      </c>
      <c r="AD166" s="68" t="n">
        <v>0.001375</v>
      </c>
      <c r="AE166" s="68" t="n">
        <v>0.001258</v>
      </c>
      <c r="AF166" s="68" t="n">
        <v>0.00123</v>
      </c>
      <c r="AG166" s="68" t="n">
        <v>0.001264</v>
      </c>
      <c r="AH166" s="68" t="n">
        <v>0.001744</v>
      </c>
      <c r="AI166" s="68" t="n">
        <v>0.001681</v>
      </c>
      <c r="AJ166" s="68" t="n">
        <v>0.001711</v>
      </c>
      <c r="AK166" s="68" t="n">
        <v>0.001555</v>
      </c>
      <c r="AL166" s="68" t="n">
        <v>0.001541</v>
      </c>
      <c r="AM166" s="68" t="n">
        <v>0.001393</v>
      </c>
      <c r="AN166" s="68" t="n">
        <v>0.001514</v>
      </c>
      <c r="AO166" s="68" t="n">
        <v>0.001378</v>
      </c>
      <c r="AP166" s="68" t="n">
        <v>0.001177</v>
      </c>
      <c r="AQ166" s="68" t="n">
        <v>0.001138</v>
      </c>
      <c r="AR166" s="68" t="n">
        <v>0.001048</v>
      </c>
      <c r="AS166" s="68" t="n">
        <v>0.001031</v>
      </c>
      <c r="AT166" s="68" t="n">
        <v>0.001003</v>
      </c>
      <c r="AU166" s="68" t="n">
        <v>0.00092</v>
      </c>
      <c r="AV166" s="68" t="n">
        <v>0.0007580000000000001</v>
      </c>
      <c r="AW166" s="68" t="n">
        <v>0.0006980000000000001</v>
      </c>
      <c r="AX166" s="68" t="n">
        <v>0.000654</v>
      </c>
      <c r="AY166" s="68" t="n">
        <v>0.000714</v>
      </c>
      <c r="AZ166" s="68" t="n">
        <v>0.0005899999999999999</v>
      </c>
      <c r="BA166" s="68" t="n">
        <v>0.000556</v>
      </c>
      <c r="BB166" s="68" t="n">
        <v>0.0006850000000000001</v>
      </c>
      <c r="BC166" s="68" t="n">
        <v>0.000671</v>
      </c>
      <c r="BD166" s="68" t="n">
        <v>0.000672</v>
      </c>
      <c r="BE166" s="68" t="n">
        <v>0.0007430000000000001</v>
      </c>
      <c r="BF166" s="67" t="n"/>
      <c r="BG166" s="67" t="n"/>
      <c r="BH166" s="67" t="n"/>
      <c r="BI166" s="67" t="n"/>
      <c r="BJ166" s="67" t="n"/>
      <c r="BK166" s="67" t="n"/>
      <c r="BL166" s="67" t="n"/>
    </row>
    <row r="167">
      <c r="A167" s="4" t="inlineStr">
        <is>
          <t>SIG</t>
        </is>
      </c>
      <c r="B167" s="4" t="inlineStr">
        <is>
          <t>Signet Jewelers Ltd</t>
        </is>
      </c>
      <c r="C167" s="4" t="inlineStr">
        <is>
          <t>경기소비재</t>
        </is>
      </c>
      <c r="AT167" s="65" t="n">
        <v>0.0009990000000000001</v>
      </c>
      <c r="AU167" s="65" t="n">
        <v>0.001109</v>
      </c>
      <c r="AV167" s="65" t="n">
        <v>0.00123</v>
      </c>
      <c r="AW167" s="65" t="n">
        <v>0.0014</v>
      </c>
      <c r="AX167" s="65" t="n">
        <v>0.001397</v>
      </c>
      <c r="AY167" s="65" t="n">
        <v>0.00148</v>
      </c>
      <c r="AZ167" s="65" t="n">
        <v>0.001589</v>
      </c>
      <c r="BA167" s="65" t="n">
        <v>0.001678</v>
      </c>
      <c r="BB167" s="65" t="n">
        <v>0.001656</v>
      </c>
      <c r="BC167" s="65" t="n">
        <v>0.0014</v>
      </c>
      <c r="BD167" s="65" t="n">
        <v>0.001439</v>
      </c>
      <c r="BE167" s="65" t="n">
        <v>0.001418</v>
      </c>
    </row>
    <row r="168">
      <c r="A168" s="66" t="inlineStr">
        <is>
          <t>MDC</t>
        </is>
      </c>
      <c r="B168" s="66" t="inlineStr">
        <is>
          <t>Mdc Holdings Inc</t>
        </is>
      </c>
      <c r="C168" s="66" t="inlineStr">
        <is>
          <t>경기소비재</t>
        </is>
      </c>
      <c r="D168" s="67" t="n"/>
      <c r="E168" s="67" t="n"/>
      <c r="F168" s="67" t="n"/>
      <c r="G168" s="67" t="n"/>
      <c r="H168" s="67" t="n"/>
      <c r="I168" s="67" t="n"/>
      <c r="J168" s="67" t="n"/>
      <c r="K168" s="67" t="n"/>
      <c r="L168" s="67" t="n"/>
      <c r="M168" s="67" t="n"/>
      <c r="N168" s="67" t="n"/>
      <c r="O168" s="67" t="n"/>
      <c r="P168" s="67" t="n"/>
      <c r="Q168" s="67" t="n"/>
      <c r="R168" s="67" t="n"/>
      <c r="S168" s="67" t="n"/>
      <c r="T168" s="67" t="n"/>
      <c r="U168" s="67" t="n"/>
      <c r="V168" s="68" t="n">
        <v>0.000691</v>
      </c>
      <c r="W168" s="68" t="n">
        <v>0.000735</v>
      </c>
      <c r="X168" s="68" t="n">
        <v>0.0007560000000000001</v>
      </c>
      <c r="Y168" s="68" t="n">
        <v>0.000879</v>
      </c>
      <c r="Z168" s="68" t="n">
        <v>0.0009279999999999999</v>
      </c>
      <c r="AA168" s="68" t="n">
        <v>0.0008709999999999999</v>
      </c>
      <c r="AB168" s="68" t="n">
        <v>0.000804</v>
      </c>
      <c r="AC168" s="68" t="n">
        <v>0.000775</v>
      </c>
      <c r="AD168" s="68" t="n">
        <v>0.000849</v>
      </c>
      <c r="AE168" s="68" t="n">
        <v>0.0009990000000000001</v>
      </c>
      <c r="AF168" s="68" t="n">
        <v>0.00113</v>
      </c>
      <c r="AG168" s="68" t="n">
        <v>0.001116</v>
      </c>
      <c r="AH168" s="68" t="n">
        <v>0.001521</v>
      </c>
      <c r="AI168" s="67" t="n"/>
      <c r="AJ168" s="67" t="n"/>
      <c r="AK168" s="67" t="n"/>
      <c r="AL168" s="67" t="n"/>
      <c r="AM168" s="67" t="n"/>
      <c r="AN168" s="67" t="n"/>
      <c r="AO168" s="67" t="n"/>
      <c r="AP168" s="67" t="n"/>
      <c r="AQ168" s="67" t="n"/>
      <c r="AR168" s="67" t="n"/>
      <c r="AS168" s="67" t="n"/>
      <c r="AT168" s="67" t="n"/>
      <c r="AU168" s="67" t="n"/>
      <c r="AV168" s="67" t="n"/>
      <c r="AW168" s="67" t="n"/>
      <c r="AX168" s="67" t="n"/>
      <c r="AY168" s="67" t="n"/>
      <c r="AZ168" s="67" t="n"/>
      <c r="BA168" s="67" t="n"/>
      <c r="BB168" s="67" t="n"/>
      <c r="BC168" s="67" t="n"/>
      <c r="BD168" s="67" t="n"/>
      <c r="BE168" s="67" t="n"/>
      <c r="BF168" s="67" t="n"/>
      <c r="BG168" s="67" t="n"/>
      <c r="BH168" s="67" t="n"/>
      <c r="BI168" s="67" t="n"/>
      <c r="BJ168" s="67" t="n"/>
      <c r="BK168" s="67" t="n"/>
      <c r="BL168" s="67" t="n"/>
    </row>
    <row r="169">
      <c r="A169" s="4" t="inlineStr">
        <is>
          <t>IBOC</t>
        </is>
      </c>
      <c r="B169" s="4" t="inlineStr">
        <is>
          <t>International Bancshares Corp</t>
        </is>
      </c>
      <c r="C169" s="4" t="inlineStr">
        <is>
          <t>금융</t>
        </is>
      </c>
      <c r="D169" s="65" t="n">
        <v>0.0008050000000000001</v>
      </c>
      <c r="E169" s="65" t="n">
        <v>0.000789</v>
      </c>
      <c r="F169" s="65" t="n">
        <v>0.000798</v>
      </c>
      <c r="G169" s="65" t="n">
        <v>0.00073</v>
      </c>
      <c r="H169" s="65" t="n">
        <v>0.000749</v>
      </c>
      <c r="I169" s="65" t="n">
        <v>0.000781</v>
      </c>
      <c r="J169" s="65" t="n">
        <v>0.000728</v>
      </c>
      <c r="K169" s="65" t="n">
        <v>0.0007149999999999999</v>
      </c>
      <c r="L169" s="65" t="n">
        <v>0.000725</v>
      </c>
      <c r="M169" s="65" t="n">
        <v>0.0007539999999999999</v>
      </c>
      <c r="N169" s="65" t="n">
        <v>0.000797</v>
      </c>
      <c r="O169" s="65" t="n">
        <v>0.000782</v>
      </c>
      <c r="P169" s="65" t="n">
        <v>0.000879</v>
      </c>
      <c r="Q169" s="65" t="n">
        <v>0.000925</v>
      </c>
      <c r="R169" s="65" t="n">
        <v>0.000919</v>
      </c>
      <c r="S169" s="65" t="n">
        <v>0.000849</v>
      </c>
      <c r="T169" s="65" t="n">
        <v>0.0008550000000000001</v>
      </c>
      <c r="U169" s="65" t="n">
        <v>0.000915</v>
      </c>
      <c r="V169" s="65" t="n">
        <v>0.0007049999999999999</v>
      </c>
      <c r="W169" s="65" t="n">
        <v>0.000712</v>
      </c>
      <c r="X169" s="65" t="n">
        <v>0.0007430000000000001</v>
      </c>
      <c r="Y169" s="65" t="n">
        <v>0.000755</v>
      </c>
      <c r="Z169" s="65" t="n">
        <v>0.000819</v>
      </c>
      <c r="AA169" s="65" t="n">
        <v>0.00075</v>
      </c>
      <c r="AB169" s="65" t="n">
        <v>0.0007630000000000001</v>
      </c>
      <c r="AC169" s="65" t="n">
        <v>0.000807</v>
      </c>
      <c r="AD169" s="65" t="n">
        <v>0.000777</v>
      </c>
      <c r="AE169" s="65" t="n">
        <v>0.000878</v>
      </c>
      <c r="AF169" s="65" t="n">
        <v>0.000853</v>
      </c>
      <c r="AG169" s="65" t="n">
        <v>0.000826</v>
      </c>
      <c r="AH169" s="65" t="n">
        <v>0.001213</v>
      </c>
      <c r="AI169" s="65" t="n">
        <v>0.001261</v>
      </c>
      <c r="AJ169" s="65" t="n">
        <v>0.001266</v>
      </c>
      <c r="AK169" s="65" t="n">
        <v>0.001293</v>
      </c>
      <c r="AL169" s="65" t="n">
        <v>0.001434</v>
      </c>
      <c r="AM169" s="65" t="n">
        <v>0.001313</v>
      </c>
      <c r="AN169" s="65" t="n">
        <v>0.001244</v>
      </c>
      <c r="AO169" s="65" t="n">
        <v>0.001277</v>
      </c>
      <c r="AP169" s="65" t="n">
        <v>0.001463</v>
      </c>
      <c r="AQ169" s="65" t="n">
        <v>0.001311</v>
      </c>
      <c r="AR169" s="65" t="n">
        <v>0.001345</v>
      </c>
      <c r="AS169" s="65" t="n">
        <v>0.00134</v>
      </c>
      <c r="AT169" s="65" t="n">
        <v>0.001318</v>
      </c>
      <c r="AU169" s="65" t="n">
        <v>0.001385</v>
      </c>
      <c r="AV169" s="65" t="n">
        <v>0.001405</v>
      </c>
      <c r="AW169" s="65" t="n">
        <v>0.001459</v>
      </c>
      <c r="AX169" s="65" t="n">
        <v>0.001499</v>
      </c>
      <c r="AY169" s="65" t="n">
        <v>0.001498</v>
      </c>
      <c r="AZ169" s="65" t="n">
        <v>0.001496</v>
      </c>
      <c r="BA169" s="65" t="n">
        <v>0.001481</v>
      </c>
      <c r="BB169" s="65" t="n">
        <v>0.001445</v>
      </c>
      <c r="BC169" s="65" t="n">
        <v>0.001482</v>
      </c>
      <c r="BD169" s="65" t="n">
        <v>0.001434</v>
      </c>
      <c r="BE169" s="65" t="n">
        <v>0.001306</v>
      </c>
    </row>
    <row r="170">
      <c r="A170" s="66" t="inlineStr">
        <is>
          <t>CATY</t>
        </is>
      </c>
      <c r="B170" s="66" t="inlineStr">
        <is>
          <t>Cathay General Bancorp</t>
        </is>
      </c>
      <c r="C170" s="66" t="inlineStr">
        <is>
          <t>금융</t>
        </is>
      </c>
      <c r="D170" s="68" t="n">
        <v>0.001074</v>
      </c>
      <c r="E170" s="68" t="n">
        <v>0.001054</v>
      </c>
      <c r="F170" s="68" t="n">
        <v>0.001068</v>
      </c>
      <c r="G170" s="68" t="n">
        <v>0.001087</v>
      </c>
      <c r="H170" s="68" t="n">
        <v>0.001179</v>
      </c>
      <c r="I170" s="68" t="n">
        <v>0.001252</v>
      </c>
      <c r="J170" s="68" t="n">
        <v>0.001119</v>
      </c>
      <c r="K170" s="68" t="n">
        <v>0.001045</v>
      </c>
      <c r="L170" s="68" t="n">
        <v>0.001036</v>
      </c>
      <c r="M170" s="68" t="n">
        <v>0.001048</v>
      </c>
      <c r="N170" s="68" t="n">
        <v>0.001079</v>
      </c>
      <c r="O170" s="68" t="n">
        <v>0.001116</v>
      </c>
      <c r="P170" s="68" t="n">
        <v>0.001126</v>
      </c>
      <c r="Q170" s="68" t="n">
        <v>0.001203</v>
      </c>
      <c r="R170" s="68" t="n">
        <v>0.001149</v>
      </c>
      <c r="S170" s="68" t="n">
        <v>0.001064</v>
      </c>
      <c r="T170" s="68" t="n">
        <v>0.001126</v>
      </c>
      <c r="U170" s="68" t="n">
        <v>0.001136</v>
      </c>
      <c r="V170" s="68" t="n">
        <v>0.0008010000000000001</v>
      </c>
      <c r="W170" s="68" t="n">
        <v>0.000749</v>
      </c>
      <c r="X170" s="68" t="n">
        <v>0.000717</v>
      </c>
      <c r="Y170" s="68" t="n">
        <v>0.0007570000000000001</v>
      </c>
      <c r="Z170" s="68" t="n">
        <v>0.0008649999999999999</v>
      </c>
      <c r="AA170" s="68" t="n">
        <v>0.0008219999999999999</v>
      </c>
      <c r="AB170" s="68" t="n">
        <v>0.00084</v>
      </c>
      <c r="AC170" s="68" t="n">
        <v>0.000858</v>
      </c>
      <c r="AD170" s="68" t="n">
        <v>0.0008719999999999999</v>
      </c>
      <c r="AE170" s="68" t="n">
        <v>0.0009779999999999999</v>
      </c>
      <c r="AF170" s="68" t="n">
        <v>0.000905</v>
      </c>
      <c r="AG170" s="68" t="n">
        <v>0.000843</v>
      </c>
      <c r="AH170" s="68" t="n">
        <v>0.001113</v>
      </c>
      <c r="AI170" s="68" t="n">
        <v>0.001062</v>
      </c>
      <c r="AJ170" s="68" t="n">
        <v>0.001118</v>
      </c>
      <c r="AK170" s="68" t="n">
        <v>0.001154</v>
      </c>
      <c r="AL170" s="68" t="n">
        <v>0.001276</v>
      </c>
      <c r="AM170" s="68" t="n">
        <v>0.001243</v>
      </c>
      <c r="AN170" s="68" t="n">
        <v>0.001216</v>
      </c>
      <c r="AO170" s="68" t="n">
        <v>0.001306</v>
      </c>
      <c r="AP170" s="68" t="n">
        <v>0.001413</v>
      </c>
      <c r="AQ170" s="68" t="n">
        <v>0.001334</v>
      </c>
      <c r="AR170" s="68" t="n">
        <v>0.001312</v>
      </c>
      <c r="AS170" s="68" t="n">
        <v>0.00127</v>
      </c>
      <c r="AT170" s="68" t="n">
        <v>0.001197</v>
      </c>
      <c r="AU170" s="68" t="n">
        <v>0.00126</v>
      </c>
      <c r="AV170" s="68" t="n">
        <v>0.001281</v>
      </c>
      <c r="AW170" s="68" t="n">
        <v>0.001309</v>
      </c>
      <c r="AX170" s="68" t="n">
        <v>0.001305</v>
      </c>
      <c r="AY170" s="68" t="n">
        <v>0.001372</v>
      </c>
      <c r="AZ170" s="68" t="n">
        <v>0.001335</v>
      </c>
      <c r="BA170" s="68" t="n">
        <v>0.001296</v>
      </c>
      <c r="BB170" s="68" t="n">
        <v>0.001346</v>
      </c>
      <c r="BC170" s="68" t="n">
        <v>0.001356</v>
      </c>
      <c r="BD170" s="68" t="n">
        <v>0.001325</v>
      </c>
      <c r="BE170" s="68" t="n">
        <v>0.001218</v>
      </c>
      <c r="BF170" s="67" t="n"/>
      <c r="BG170" s="67" t="n"/>
      <c r="BH170" s="67" t="n"/>
      <c r="BI170" s="67" t="n"/>
      <c r="BJ170" s="67" t="n"/>
      <c r="BK170" s="67" t="n"/>
      <c r="BL170" s="67" t="n"/>
    </row>
    <row r="171">
      <c r="A171" s="4" t="inlineStr">
        <is>
          <t>CRI</t>
        </is>
      </c>
      <c r="B171" s="4" t="inlineStr">
        <is>
          <t>Carters Inc</t>
        </is>
      </c>
      <c r="C171" s="4" t="inlineStr">
        <is>
          <t>경기소비재</t>
        </is>
      </c>
      <c r="V171" s="65" t="n">
        <v>0.000856</v>
      </c>
      <c r="W171" s="65" t="n">
        <v>0.00084</v>
      </c>
      <c r="X171" s="65" t="n">
        <v>0.000781</v>
      </c>
      <c r="Y171" s="65" t="n">
        <v>0.000896</v>
      </c>
      <c r="Z171" s="65" t="n">
        <v>0.000892</v>
      </c>
      <c r="AA171" s="65" t="n">
        <v>0.0008640000000000001</v>
      </c>
      <c r="AB171" s="65" t="n">
        <v>0.0008690000000000001</v>
      </c>
      <c r="AC171" s="65" t="n">
        <v>0.000882</v>
      </c>
      <c r="AD171" s="65" t="n">
        <v>0.000842</v>
      </c>
      <c r="AE171" s="65" t="n">
        <v>0.000841</v>
      </c>
      <c r="AF171" s="65" t="n">
        <v>0.000853</v>
      </c>
      <c r="AG171" s="65" t="n">
        <v>0.000899</v>
      </c>
      <c r="AH171" s="65" t="n">
        <v>0.001263</v>
      </c>
      <c r="AI171" s="65" t="n">
        <v>0.00107</v>
      </c>
      <c r="AJ171" s="65" t="n">
        <v>0.001052</v>
      </c>
      <c r="AK171" s="65" t="n">
        <v>0.000957</v>
      </c>
      <c r="AL171" s="65" t="n">
        <v>0.000884</v>
      </c>
      <c r="AM171" s="65" t="n">
        <v>0.000946</v>
      </c>
      <c r="AN171" s="65" t="n">
        <v>0.0009229999999999999</v>
      </c>
      <c r="AO171" s="65" t="n">
        <v>0.0007779999999999999</v>
      </c>
      <c r="AP171" s="65" t="n">
        <v>0.000742</v>
      </c>
      <c r="AQ171" s="65" t="n">
        <v>0.0007599999999999999</v>
      </c>
      <c r="AR171" s="65" t="n">
        <v>0.0007470000000000001</v>
      </c>
      <c r="AS171" s="65" t="n">
        <v>0.000558</v>
      </c>
      <c r="AT171" s="65" t="n">
        <v>0.000577</v>
      </c>
      <c r="AU171" s="65" t="n">
        <v>0.000504</v>
      </c>
      <c r="AV171" s="65" t="n">
        <v>0.000476</v>
      </c>
      <c r="AW171" s="65" t="n">
        <v>0.000449</v>
      </c>
      <c r="AX171" s="65" t="n">
        <v>0.000365</v>
      </c>
      <c r="AY171" s="65" t="n">
        <v>0.0004080000000000001</v>
      </c>
      <c r="AZ171" s="65" t="n">
        <v>0.000413</v>
      </c>
      <c r="BA171" s="65" t="n">
        <v>0.000473</v>
      </c>
      <c r="BB171" s="65" t="n">
        <v>0.000465</v>
      </c>
      <c r="BC171" s="65" t="n">
        <v>0.000486</v>
      </c>
      <c r="BD171" s="65" t="n">
        <v>0.000477</v>
      </c>
      <c r="BE171" s="65" t="n">
        <v>0.000438</v>
      </c>
    </row>
    <row r="172">
      <c r="A172" s="66" t="inlineStr">
        <is>
          <t>BOH</t>
        </is>
      </c>
      <c r="B172" s="66" t="inlineStr">
        <is>
          <t>Bank Of Hawaii Corp</t>
        </is>
      </c>
      <c r="C172" s="66" t="inlineStr">
        <is>
          <t>금융</t>
        </is>
      </c>
      <c r="D172" s="68" t="n">
        <v>0.00115</v>
      </c>
      <c r="E172" s="68" t="n">
        <v>0.001137</v>
      </c>
      <c r="F172" s="68" t="n">
        <v>0.001096</v>
      </c>
      <c r="G172" s="68" t="n">
        <v>0.001096</v>
      </c>
      <c r="H172" s="68" t="n">
        <v>0.001163</v>
      </c>
      <c r="I172" s="68" t="n">
        <v>0.001187</v>
      </c>
      <c r="J172" s="68" t="n">
        <v>0.001099</v>
      </c>
      <c r="K172" s="68" t="n">
        <v>0.001015</v>
      </c>
      <c r="L172" s="68" t="n">
        <v>0.001049</v>
      </c>
      <c r="M172" s="68" t="n">
        <v>0.001059</v>
      </c>
      <c r="N172" s="68" t="n">
        <v>0.001102</v>
      </c>
      <c r="O172" s="68" t="n">
        <v>0.001103</v>
      </c>
      <c r="P172" s="68" t="n">
        <v>0.001195</v>
      </c>
      <c r="Q172" s="68" t="n">
        <v>0.001074</v>
      </c>
      <c r="R172" s="68" t="n">
        <v>0.00107</v>
      </c>
      <c r="S172" s="68" t="n">
        <v>0.001092</v>
      </c>
      <c r="T172" s="68" t="n">
        <v>0.001058</v>
      </c>
      <c r="U172" s="68" t="n">
        <v>0.00107</v>
      </c>
      <c r="V172" s="68" t="n">
        <v>0.00065</v>
      </c>
      <c r="W172" s="68" t="n">
        <v>0.0006090000000000001</v>
      </c>
      <c r="X172" s="68" t="n">
        <v>0.000517</v>
      </c>
      <c r="Y172" s="68" t="n">
        <v>0.000531</v>
      </c>
      <c r="Z172" s="68" t="n">
        <v>0.0007109999999999999</v>
      </c>
      <c r="AA172" s="68" t="n">
        <v>0.000679</v>
      </c>
      <c r="AB172" s="68" t="n">
        <v>0.0006569999999999999</v>
      </c>
      <c r="AC172" s="68" t="n">
        <v>0.000684</v>
      </c>
      <c r="AD172" s="68" t="n">
        <v>0.0007560000000000001</v>
      </c>
      <c r="AE172" s="68" t="n">
        <v>0.0008680000000000001</v>
      </c>
      <c r="AF172" s="68" t="n">
        <v>0.000761</v>
      </c>
      <c r="AG172" s="68" t="n">
        <v>0.000712</v>
      </c>
      <c r="AH172" s="68" t="n">
        <v>0.001005</v>
      </c>
      <c r="AI172" s="68" t="n">
        <v>0.000957</v>
      </c>
      <c r="AJ172" s="68" t="n">
        <v>0.00096</v>
      </c>
      <c r="AK172" s="68" t="n">
        <v>0.0009660000000000001</v>
      </c>
      <c r="AL172" s="68" t="n">
        <v>0.00109</v>
      </c>
      <c r="AM172" s="68" t="n">
        <v>0.001031</v>
      </c>
      <c r="AN172" s="68" t="n">
        <v>0.000969</v>
      </c>
      <c r="AO172" s="68" t="n">
        <v>0.001117</v>
      </c>
      <c r="AP172" s="68" t="n">
        <v>0.001172</v>
      </c>
      <c r="AQ172" s="68" t="n">
        <v>0.001099</v>
      </c>
      <c r="AR172" s="68" t="n">
        <v>0.00113</v>
      </c>
      <c r="AS172" s="68" t="n">
        <v>0.001073</v>
      </c>
      <c r="AT172" s="67" t="n"/>
      <c r="AU172" s="67" t="n"/>
      <c r="AV172" s="67" t="n"/>
      <c r="AW172" s="67" t="n"/>
      <c r="AX172" s="67" t="n"/>
      <c r="AY172" s="67" t="n"/>
      <c r="AZ172" s="67" t="n"/>
      <c r="BA172" s="67" t="n"/>
      <c r="BB172" s="67" t="n"/>
      <c r="BC172" s="67" t="n"/>
      <c r="BD172" s="67" t="n"/>
      <c r="BE172" s="67" t="n"/>
      <c r="BF172" s="67" t="n"/>
      <c r="BG172" s="67" t="n"/>
      <c r="BH172" s="67" t="n"/>
      <c r="BI172" s="67" t="n"/>
      <c r="BJ172" s="67" t="n"/>
      <c r="BK172" s="67" t="n"/>
      <c r="BL172" s="67" t="n"/>
    </row>
    <row r="173">
      <c r="A173" s="4" t="inlineStr">
        <is>
          <t>KD</t>
        </is>
      </c>
      <c r="B173" s="4" t="inlineStr">
        <is>
          <t>Kyndryl Holdings Inc</t>
        </is>
      </c>
      <c r="C173" s="4" t="inlineStr">
        <is>
          <t>정보기술</t>
        </is>
      </c>
      <c r="F173" s="65" t="n">
        <v>0.000916</v>
      </c>
      <c r="G173" s="65" t="n">
        <v>0.00105</v>
      </c>
      <c r="H173" s="65" t="n">
        <v>0.001011</v>
      </c>
      <c r="I173" s="65" t="n">
        <v>0.000969</v>
      </c>
    </row>
    <row r="174">
      <c r="A174" s="66" t="inlineStr">
        <is>
          <t>HTLF</t>
        </is>
      </c>
      <c r="B174" s="66" t="inlineStr">
        <is>
          <t>Heartland Financial Usa Inc</t>
        </is>
      </c>
      <c r="C174" s="66" t="inlineStr">
        <is>
          <t>금융</t>
        </is>
      </c>
      <c r="D174" s="67" t="n"/>
      <c r="E174" s="67" t="n"/>
      <c r="F174" s="67" t="n"/>
      <c r="G174" s="67" t="n"/>
      <c r="H174" s="67" t="n"/>
      <c r="I174" s="67" t="n"/>
      <c r="J174" s="67" t="n"/>
      <c r="K174" s="67" t="n"/>
      <c r="L174" s="67" t="n"/>
      <c r="M174" s="67" t="n"/>
      <c r="N174" s="67" t="n"/>
      <c r="O174" s="67" t="n"/>
      <c r="P174" s="67" t="n"/>
      <c r="Q174" s="67" t="n"/>
      <c r="R174" s="67" t="n"/>
      <c r="S174" s="67" t="n"/>
      <c r="T174" s="67" t="n"/>
      <c r="U174" s="67" t="n"/>
      <c r="V174" s="67" t="n"/>
      <c r="W174" s="67" t="n"/>
      <c r="X174" s="67" t="n"/>
      <c r="Y174" s="67" t="n"/>
      <c r="Z174" s="67" t="n"/>
      <c r="AA174" s="67" t="n"/>
      <c r="AB174" s="67" t="n"/>
      <c r="AC174" s="67" t="n"/>
      <c r="AD174" s="67" t="n"/>
      <c r="AE174" s="67" t="n"/>
      <c r="AF174" s="67" t="n"/>
      <c r="AG174" s="67" t="n"/>
      <c r="AH174" s="68" t="n">
        <v>0.000555</v>
      </c>
      <c r="AI174" s="68" t="n">
        <v>0.000697</v>
      </c>
      <c r="AJ174" s="68" t="n">
        <v>0.000713</v>
      </c>
      <c r="AK174" s="68" t="n">
        <v>0.000728</v>
      </c>
      <c r="AL174" s="68" t="n">
        <v>0.00084</v>
      </c>
      <c r="AM174" s="68" t="n">
        <v>0.00084</v>
      </c>
      <c r="AN174" s="68" t="n">
        <v>0.0008590000000000001</v>
      </c>
      <c r="AO174" s="68" t="n">
        <v>0.000905</v>
      </c>
      <c r="AP174" s="68" t="n">
        <v>0.000982</v>
      </c>
      <c r="AQ174" s="68" t="n">
        <v>0.001019</v>
      </c>
      <c r="AR174" s="67" t="n"/>
      <c r="AS174" s="67" t="n"/>
      <c r="AT174" s="67" t="n"/>
      <c r="AU174" s="67" t="n"/>
      <c r="AV174" s="67" t="n"/>
      <c r="AW174" s="67" t="n"/>
      <c r="AX174" s="67" t="n"/>
      <c r="AY174" s="67" t="n"/>
      <c r="AZ174" s="67" t="n"/>
      <c r="BA174" s="67" t="n"/>
      <c r="BB174" s="67" t="n"/>
      <c r="BC174" s="67" t="n"/>
      <c r="BD174" s="67" t="n"/>
      <c r="BE174" s="67" t="n"/>
      <c r="BF174" s="67" t="n"/>
      <c r="BG174" s="67" t="n"/>
      <c r="BH174" s="67" t="n"/>
      <c r="BI174" s="67" t="n"/>
      <c r="BJ174" s="67" t="n"/>
      <c r="BK174" s="67" t="n"/>
      <c r="BL174" s="67" t="n"/>
    </row>
    <row r="175">
      <c r="A175" s="4" t="inlineStr">
        <is>
          <t>MGRC</t>
        </is>
      </c>
      <c r="B175" s="4" t="inlineStr">
        <is>
          <t>Mcgrath Rent</t>
        </is>
      </c>
      <c r="C175" s="4" t="inlineStr">
        <is>
          <t>산업재</t>
        </is>
      </c>
      <c r="D175" s="65" t="n">
        <v>0.000603</v>
      </c>
      <c r="E175" s="65" t="n">
        <v>0.000583</v>
      </c>
      <c r="F175" s="65" t="n">
        <v>0.000638</v>
      </c>
      <c r="G175" s="65" t="n">
        <v>0.000629</v>
      </c>
      <c r="H175" s="65" t="n">
        <v>0.0006180000000000001</v>
      </c>
      <c r="I175" s="65" t="n">
        <v>0.000671</v>
      </c>
      <c r="J175" s="65" t="n">
        <v>0.0006669999999999999</v>
      </c>
      <c r="K175" s="65" t="n">
        <v>0.000683</v>
      </c>
      <c r="L175" s="65" t="n">
        <v>0.0006510000000000001</v>
      </c>
      <c r="M175" s="65" t="n">
        <v>0.0006510000000000001</v>
      </c>
      <c r="N175" s="65" t="n">
        <v>0.0007000000000000001</v>
      </c>
      <c r="O175" s="65" t="n">
        <v>0.000721</v>
      </c>
      <c r="P175" s="65" t="n">
        <v>0.000796</v>
      </c>
      <c r="Q175" s="65" t="n">
        <v>0.0008050000000000001</v>
      </c>
      <c r="R175" s="65" t="n">
        <v>0.000785</v>
      </c>
      <c r="S175" s="65" t="n">
        <v>0.000844</v>
      </c>
      <c r="T175" s="65" t="n">
        <v>0.0008359999999999999</v>
      </c>
      <c r="U175" s="65" t="n">
        <v>0.000893</v>
      </c>
    </row>
    <row r="176">
      <c r="A176" s="66" t="inlineStr">
        <is>
          <t>AEO</t>
        </is>
      </c>
      <c r="B176" s="66" t="inlineStr">
        <is>
          <t>American Eagle Outfitters Inc</t>
        </is>
      </c>
      <c r="C176" s="66" t="inlineStr">
        <is>
          <t>경기소비재</t>
        </is>
      </c>
      <c r="D176" s="67" t="n"/>
      <c r="E176" s="67" t="n"/>
      <c r="F176" s="67" t="n"/>
      <c r="G176" s="67" t="n"/>
      <c r="H176" s="67" t="n"/>
      <c r="I176" s="67" t="n"/>
      <c r="J176" s="68" t="n">
        <v>0.000834</v>
      </c>
      <c r="K176" s="68" t="n">
        <v>0.000782</v>
      </c>
      <c r="L176" s="68" t="n">
        <v>0.000603</v>
      </c>
      <c r="M176" s="68" t="n">
        <v>0.000606</v>
      </c>
      <c r="N176" s="68" t="n">
        <v>0.000633</v>
      </c>
      <c r="O176" s="68" t="n">
        <v>0.000608</v>
      </c>
      <c r="P176" s="67" t="n"/>
      <c r="Q176" s="67" t="n"/>
      <c r="R176" s="67" t="n"/>
      <c r="S176" s="67" t="n"/>
      <c r="T176" s="67" t="n"/>
      <c r="U176" s="67" t="n"/>
      <c r="V176" s="67" t="n"/>
      <c r="W176" s="67" t="n"/>
      <c r="X176" s="67" t="n"/>
      <c r="Y176" s="67" t="n"/>
      <c r="Z176" s="67" t="n"/>
      <c r="AA176" s="67" t="n"/>
      <c r="AB176" s="67" t="n"/>
      <c r="AC176" s="67" t="n"/>
      <c r="AD176" s="67" t="n"/>
      <c r="AE176" s="67" t="n"/>
      <c r="AF176" s="67" t="n"/>
      <c r="AG176" s="67" t="n"/>
      <c r="AH176" s="67" t="n"/>
      <c r="AI176" s="67" t="n"/>
      <c r="AJ176" s="67" t="n"/>
      <c r="AK176" s="67" t="n"/>
      <c r="AL176" s="67" t="n"/>
      <c r="AM176" s="67" t="n"/>
      <c r="AN176" s="67" t="n"/>
      <c r="AO176" s="67" t="n"/>
      <c r="AP176" s="67" t="n"/>
      <c r="AQ176" s="67" t="n"/>
      <c r="AR176" s="67" t="n"/>
      <c r="AS176" s="67" t="n"/>
      <c r="AT176" s="67" t="n"/>
      <c r="AU176" s="67" t="n"/>
      <c r="AV176" s="67" t="n"/>
      <c r="AW176" s="67" t="n"/>
      <c r="AX176" s="67" t="n"/>
      <c r="AY176" s="67" t="n"/>
      <c r="AZ176" s="67" t="n"/>
      <c r="BA176" s="67" t="n"/>
      <c r="BB176" s="67" t="n"/>
      <c r="BC176" s="67" t="n"/>
      <c r="BD176" s="67" t="n"/>
      <c r="BE176" s="67" t="n"/>
      <c r="BF176" s="67" t="n"/>
      <c r="BG176" s="67" t="n"/>
      <c r="BH176" s="67" t="n"/>
      <c r="BI176" s="67" t="n"/>
      <c r="BJ176" s="67" t="n"/>
      <c r="BK176" s="67" t="n"/>
      <c r="BL176" s="67" t="n"/>
    </row>
    <row r="177">
      <c r="A177" s="4" t="inlineStr">
        <is>
          <t>NUS</t>
        </is>
      </c>
      <c r="B177" s="4" t="inlineStr">
        <is>
          <t>Nu Skin Enterprises Inc Class A</t>
        </is>
      </c>
      <c r="C177" s="4" t="inlineStr">
        <is>
          <t>필수소비재</t>
        </is>
      </c>
      <c r="D177" s="65" t="n">
        <v>0.0007019999999999999</v>
      </c>
      <c r="E177" s="65" t="n">
        <v>0.000671</v>
      </c>
      <c r="F177" s="65" t="n">
        <v>0.000749</v>
      </c>
      <c r="G177" s="65" t="n">
        <v>0.0008229999999999999</v>
      </c>
      <c r="H177" s="65" t="n">
        <v>0.000807</v>
      </c>
      <c r="I177" s="65" t="n">
        <v>0.000791</v>
      </c>
    </row>
    <row r="178">
      <c r="A178" s="66" t="inlineStr">
        <is>
          <t>CBRL</t>
        </is>
      </c>
      <c r="B178" s="66" t="inlineStr">
        <is>
          <t>Cracker Barrel Old Country Store I</t>
        </is>
      </c>
      <c r="C178" s="66" t="inlineStr">
        <is>
          <t>경기소비재</t>
        </is>
      </c>
      <c r="D178" s="67" t="n"/>
      <c r="E178" s="67" t="n"/>
      <c r="F178" s="67" t="n"/>
      <c r="G178" s="67" t="n"/>
      <c r="H178" s="67" t="n"/>
      <c r="I178" s="67" t="n"/>
      <c r="J178" s="67" t="n"/>
      <c r="K178" s="67" t="n"/>
      <c r="L178" s="67" t="n"/>
      <c r="M178" s="67" t="n"/>
      <c r="N178" s="67" t="n"/>
      <c r="O178" s="67" t="n"/>
      <c r="P178" s="67" t="n"/>
      <c r="Q178" s="67" t="n"/>
      <c r="R178" s="67" t="n"/>
      <c r="S178" s="67" t="n"/>
      <c r="T178" s="67" t="n"/>
      <c r="U178" s="67" t="n"/>
      <c r="V178" s="68" t="n">
        <v>0.000786</v>
      </c>
      <c r="W178" s="68" t="n">
        <v>0.00074</v>
      </c>
      <c r="X178" s="68" t="n">
        <v>0.0007159999999999999</v>
      </c>
      <c r="Y178" s="68" t="n">
        <v>0.000669</v>
      </c>
      <c r="Z178" s="68" t="n">
        <v>0.0006469999999999999</v>
      </c>
      <c r="AA178" s="68" t="n">
        <v>0.000581</v>
      </c>
      <c r="AB178" s="68" t="n">
        <v>0.000495</v>
      </c>
      <c r="AC178" s="68" t="n">
        <v>0.000514</v>
      </c>
      <c r="AD178" s="68" t="n">
        <v>0.000489</v>
      </c>
      <c r="AE178" s="68" t="n">
        <v>0.0005149999999999999</v>
      </c>
      <c r="AF178" s="68" t="n">
        <v>0.000521</v>
      </c>
      <c r="AG178" s="68" t="n">
        <v>0.0004370000000000001</v>
      </c>
      <c r="AH178" s="68" t="n">
        <v>0.000655</v>
      </c>
      <c r="AI178" s="68" t="n">
        <v>0.000549</v>
      </c>
      <c r="AJ178" s="68" t="n">
        <v>0.000451</v>
      </c>
      <c r="AK178" s="68" t="n">
        <v>0.000394</v>
      </c>
      <c r="AL178" s="68" t="n">
        <v>0.000403</v>
      </c>
      <c r="AM178" s="68" t="n">
        <v>0.00034</v>
      </c>
      <c r="AN178" s="68" t="n">
        <v>0.000392</v>
      </c>
      <c r="AO178" s="68" t="n">
        <v>0.00041</v>
      </c>
      <c r="AP178" s="68" t="n">
        <v>0.000458</v>
      </c>
      <c r="AQ178" s="68" t="n">
        <v>0.000455</v>
      </c>
      <c r="AR178" s="68" t="n">
        <v>0.000549</v>
      </c>
      <c r="AS178" s="68" t="n">
        <v>0.000376</v>
      </c>
      <c r="AT178" s="67" t="n"/>
      <c r="AU178" s="67" t="n"/>
      <c r="AV178" s="67" t="n"/>
      <c r="AW178" s="67" t="n"/>
      <c r="AX178" s="67" t="n"/>
      <c r="AY178" s="67" t="n"/>
      <c r="AZ178" s="67" t="n"/>
      <c r="BA178" s="67" t="n"/>
      <c r="BB178" s="67" t="n"/>
      <c r="BC178" s="67" t="n"/>
      <c r="BD178" s="67" t="n"/>
      <c r="BE178" s="67" t="n"/>
      <c r="BF178" s="67" t="n"/>
      <c r="BG178" s="67" t="n"/>
      <c r="BH178" s="67" t="n"/>
      <c r="BI178" s="67" t="n"/>
      <c r="BJ178" s="67" t="n"/>
      <c r="BK178" s="67" t="n"/>
      <c r="BL178" s="67" t="n"/>
    </row>
    <row r="179">
      <c r="A179" s="4" t="inlineStr">
        <is>
          <t>SYBT</t>
        </is>
      </c>
      <c r="B179" s="4" t="inlineStr">
        <is>
          <t>Stock Yards Bancorp Inc</t>
        </is>
      </c>
      <c r="C179" s="4" t="inlineStr">
        <is>
          <t>금융</t>
        </is>
      </c>
      <c r="D179" s="65" t="n">
        <v>0.000433</v>
      </c>
      <c r="E179" s="65" t="n">
        <v>0.000433</v>
      </c>
      <c r="F179" s="65" t="n">
        <v>0.000431</v>
      </c>
      <c r="G179" s="65" t="n">
        <v>0.000505</v>
      </c>
      <c r="H179" s="65" t="n">
        <v>0.000489</v>
      </c>
      <c r="I179" s="65" t="n">
        <v>0.000447</v>
      </c>
      <c r="J179" s="65" t="n">
        <v>0.000419</v>
      </c>
      <c r="K179" s="65" t="n">
        <v>0.000432</v>
      </c>
      <c r="L179" s="65" t="n">
        <v>0.000469</v>
      </c>
      <c r="M179" s="65" t="n">
        <v>0.000517</v>
      </c>
      <c r="N179" s="65" t="n">
        <v>0.00058</v>
      </c>
      <c r="O179" s="65" t="n">
        <v>0.000571</v>
      </c>
      <c r="P179" s="65" t="n">
        <v>0.000713</v>
      </c>
      <c r="Q179" s="65" t="n">
        <v>0.00074</v>
      </c>
      <c r="R179" s="65" t="n">
        <v>0.000654</v>
      </c>
      <c r="S179" s="65" t="n">
        <v>0.0006669999999999999</v>
      </c>
      <c r="T179" s="65" t="n">
        <v>0.000602</v>
      </c>
      <c r="U179" s="65" t="n">
        <v>0.000607</v>
      </c>
    </row>
    <row r="180">
      <c r="A180" s="66" t="inlineStr">
        <is>
          <t>FCF</t>
        </is>
      </c>
      <c r="B180" s="66" t="inlineStr">
        <is>
          <t>First Commonwealth Financial Corp</t>
        </is>
      </c>
      <c r="C180" s="66" t="inlineStr">
        <is>
          <t>금융</t>
        </is>
      </c>
      <c r="D180" s="68" t="n">
        <v>0.000457</v>
      </c>
      <c r="E180" s="68" t="n">
        <v>0.000491</v>
      </c>
      <c r="F180" s="68" t="n">
        <v>0.0004929999999999999</v>
      </c>
      <c r="G180" s="68" t="n">
        <v>0.0005</v>
      </c>
      <c r="H180" s="68" t="n">
        <v>0.0005290000000000001</v>
      </c>
      <c r="I180" s="68" t="n">
        <v>0.000526</v>
      </c>
      <c r="J180" s="68" t="n">
        <v>0.0004660000000000001</v>
      </c>
      <c r="K180" s="68" t="n">
        <v>0.000432</v>
      </c>
      <c r="L180" s="68" t="n">
        <v>0.000432</v>
      </c>
      <c r="M180" s="68" t="n">
        <v>0.000446</v>
      </c>
      <c r="N180" s="68" t="n">
        <v>0.000477</v>
      </c>
      <c r="O180" s="68" t="n">
        <v>0.000446</v>
      </c>
      <c r="P180" s="68" t="n">
        <v>0.000471</v>
      </c>
      <c r="Q180" s="68" t="n">
        <v>0.000475</v>
      </c>
      <c r="R180" s="68" t="n">
        <v>0.000456</v>
      </c>
      <c r="S180" s="68" t="n">
        <v>0.000456</v>
      </c>
      <c r="T180" s="68" t="n">
        <v>0.000474</v>
      </c>
      <c r="U180" s="68" t="n">
        <v>0.0005330000000000001</v>
      </c>
      <c r="V180" s="68" t="n">
        <v>0.000362</v>
      </c>
      <c r="W180" s="68" t="n">
        <v>0.000367</v>
      </c>
      <c r="X180" s="68" t="n">
        <v>0.000388</v>
      </c>
      <c r="Y180" s="68" t="n">
        <v>0.000421</v>
      </c>
      <c r="Z180" s="68" t="n">
        <v>0.000461</v>
      </c>
      <c r="AA180" s="68" t="n">
        <v>0.000424</v>
      </c>
      <c r="AB180" s="68" t="n">
        <v>0.000418</v>
      </c>
      <c r="AC180" s="68" t="n">
        <v>0.000439</v>
      </c>
      <c r="AD180" s="68" t="n">
        <v>0.000453</v>
      </c>
      <c r="AE180" s="68" t="n">
        <v>0.000475</v>
      </c>
      <c r="AF180" s="68" t="n">
        <v>0.0004349999999999999</v>
      </c>
      <c r="AG180" s="68" t="n">
        <v>0.000397</v>
      </c>
      <c r="AH180" s="68" t="n">
        <v>0.000576</v>
      </c>
      <c r="AI180" s="68" t="n">
        <v>0.000572</v>
      </c>
      <c r="AJ180" s="68" t="n">
        <v>0.000574</v>
      </c>
      <c r="AK180" s="68" t="n">
        <v>0.000598</v>
      </c>
      <c r="AL180" s="68" t="n">
        <v>0.000736</v>
      </c>
      <c r="AM180" s="68" t="n">
        <v>0.000686</v>
      </c>
      <c r="AN180" s="68" t="n">
        <v>0.00068</v>
      </c>
      <c r="AO180" s="68" t="n">
        <v>0.0006510000000000001</v>
      </c>
      <c r="AP180" s="68" t="n">
        <v>0.000718</v>
      </c>
      <c r="AQ180" s="68" t="n">
        <v>0.00067</v>
      </c>
      <c r="AR180" s="68" t="n">
        <v>0.0006479999999999999</v>
      </c>
      <c r="AS180" s="68" t="n">
        <v>0.000628</v>
      </c>
      <c r="AT180" s="68" t="n">
        <v>0.000619</v>
      </c>
      <c r="AU180" s="68" t="n">
        <v>0.000659</v>
      </c>
      <c r="AV180" s="68" t="n">
        <v>0.000663</v>
      </c>
      <c r="AW180" s="68" t="n">
        <v>0.0006990000000000001</v>
      </c>
      <c r="AX180" s="68" t="n">
        <v>0.0007109999999999999</v>
      </c>
      <c r="AY180" s="68" t="n">
        <v>0.000725</v>
      </c>
      <c r="AZ180" s="68" t="n">
        <v>0.000718</v>
      </c>
      <c r="BA180" s="68" t="n">
        <v>0.0006569999999999999</v>
      </c>
      <c r="BB180" s="68" t="n">
        <v>0.000681</v>
      </c>
      <c r="BC180" s="68" t="n">
        <v>0.000718</v>
      </c>
      <c r="BD180" s="68" t="n">
        <v>0.0007069999999999999</v>
      </c>
      <c r="BE180" s="68" t="n">
        <v>0.00065</v>
      </c>
      <c r="BF180" s="67" t="n"/>
      <c r="BG180" s="67" t="n"/>
      <c r="BH180" s="67" t="n"/>
      <c r="BI180" s="67" t="n"/>
      <c r="BJ180" s="67" t="n"/>
      <c r="BK180" s="67" t="n"/>
      <c r="BL180" s="67" t="n"/>
    </row>
    <row r="181">
      <c r="A181" s="4" t="inlineStr">
        <is>
          <t>NWBI</t>
        </is>
      </c>
      <c r="B181" s="4" t="inlineStr">
        <is>
          <t>Northwest Bancshares Inc</t>
        </is>
      </c>
      <c r="C181" s="4" t="inlineStr">
        <is>
          <t>금융</t>
        </is>
      </c>
      <c r="D181" s="65" t="n">
        <v>0.000584</v>
      </c>
      <c r="E181" s="65" t="n">
        <v>0.000586</v>
      </c>
      <c r="F181" s="65" t="n">
        <v>0.000576</v>
      </c>
      <c r="G181" s="65" t="n">
        <v>0.000583</v>
      </c>
      <c r="H181" s="65" t="n">
        <v>0.000597</v>
      </c>
      <c r="I181" s="65" t="n">
        <v>0.000607</v>
      </c>
      <c r="J181" s="65" t="n">
        <v>0.000554</v>
      </c>
      <c r="K181" s="65" t="n">
        <v>0.0005419999999999999</v>
      </c>
      <c r="L181" s="65" t="n">
        <v>0.00053</v>
      </c>
      <c r="M181" s="65" t="n">
        <v>0.0005729999999999999</v>
      </c>
      <c r="N181" s="65" t="n">
        <v>0.0006219999999999999</v>
      </c>
      <c r="O181" s="65" t="n">
        <v>0.000626</v>
      </c>
      <c r="P181" s="65" t="n">
        <v>0.000668</v>
      </c>
      <c r="Q181" s="65" t="n">
        <v>0.00067</v>
      </c>
      <c r="R181" s="65" t="n">
        <v>0.0006360000000000001</v>
      </c>
      <c r="S181" s="65" t="n">
        <v>0.00062</v>
      </c>
      <c r="T181" s="65" t="n">
        <v>0.0006169999999999999</v>
      </c>
      <c r="U181" s="65" t="n">
        <v>0.000624</v>
      </c>
      <c r="V181" s="65" t="n">
        <v>0.000477</v>
      </c>
      <c r="W181" s="65" t="n">
        <v>0.000467</v>
      </c>
      <c r="X181" s="65" t="n">
        <v>0.000438</v>
      </c>
      <c r="Y181" s="65" t="n">
        <v>0.0004349999999999999</v>
      </c>
      <c r="Z181" s="65" t="n">
        <v>0.000487</v>
      </c>
      <c r="AA181" s="65" t="n">
        <v>0.00044</v>
      </c>
      <c r="AB181" s="65" t="n">
        <v>0.000432</v>
      </c>
      <c r="AC181" s="65" t="n">
        <v>0.000458</v>
      </c>
      <c r="AD181" s="65" t="n">
        <v>0.0004639999999999999</v>
      </c>
      <c r="AE181" s="65" t="n">
        <v>0.000482</v>
      </c>
      <c r="AF181" s="65" t="n">
        <v>0.000477</v>
      </c>
      <c r="AG181" s="65" t="n">
        <v>0.000434</v>
      </c>
      <c r="AH181" s="65" t="n">
        <v>0.000602</v>
      </c>
      <c r="AI181" s="65" t="n">
        <v>0.000574</v>
      </c>
      <c r="AJ181" s="65" t="n">
        <v>0.000581</v>
      </c>
      <c r="AK181" s="65" t="n">
        <v>0.000619</v>
      </c>
      <c r="AL181" s="65" t="n">
        <v>0.000708</v>
      </c>
      <c r="AM181" s="65" t="n">
        <v>0.000683</v>
      </c>
      <c r="AN181" s="65" t="n">
        <v>0.0006619999999999999</v>
      </c>
      <c r="AO181" s="65" t="n">
        <v>0.0006569999999999999</v>
      </c>
      <c r="AP181" s="65" t="n">
        <v>0.0006990000000000001</v>
      </c>
      <c r="AQ181" s="65" t="n">
        <v>0.0006519999999999999</v>
      </c>
      <c r="AR181" s="65" t="n">
        <v>0.0006410000000000001</v>
      </c>
      <c r="AS181" s="65" t="n">
        <v>0.000602</v>
      </c>
      <c r="AT181" s="65" t="n">
        <v>0.000599</v>
      </c>
      <c r="AU181" s="65" t="n">
        <v>0.000666</v>
      </c>
      <c r="AV181" s="65" t="n">
        <v>0.0006569999999999999</v>
      </c>
      <c r="AW181" s="65" t="n">
        <v>0.00067</v>
      </c>
      <c r="AX181" s="65" t="n">
        <v>0.000613</v>
      </c>
      <c r="AY181" s="65" t="n">
        <v>0.000634</v>
      </c>
      <c r="AZ181" s="65" t="n">
        <v>0.000729</v>
      </c>
      <c r="BA181" s="65" t="n">
        <v>0.000709</v>
      </c>
      <c r="BB181" s="65" t="n">
        <v>0.0007000000000000001</v>
      </c>
      <c r="BC181" s="65" t="n">
        <v>0.000721</v>
      </c>
      <c r="BD181" s="65" t="n">
        <v>0.000717</v>
      </c>
      <c r="BE181" s="65" t="n">
        <v>0.0006529999999999999</v>
      </c>
    </row>
    <row r="182">
      <c r="A182" s="66" t="inlineStr">
        <is>
          <t>BGS</t>
        </is>
      </c>
      <c r="B182" s="66" t="inlineStr">
        <is>
          <t>B And G Foods Inc</t>
        </is>
      </c>
      <c r="C182" s="66" t="inlineStr">
        <is>
          <t>필수소비재</t>
        </is>
      </c>
      <c r="D182" s="68" t="n">
        <v>0.00067</v>
      </c>
      <c r="E182" s="68" t="n">
        <v>0.0006370000000000001</v>
      </c>
      <c r="F182" s="68" t="n">
        <v>0.000665</v>
      </c>
      <c r="G182" s="68" t="n">
        <v>0.000644</v>
      </c>
      <c r="H182" s="68" t="n">
        <v>0.000675</v>
      </c>
      <c r="I182" s="68" t="n">
        <v>0.000655</v>
      </c>
      <c r="J182" s="67" t="n"/>
      <c r="K182" s="67" t="n"/>
      <c r="L182" s="67" t="n"/>
      <c r="M182" s="67" t="n"/>
      <c r="N182" s="67" t="n"/>
      <c r="O182" s="67" t="n"/>
      <c r="P182" s="67" t="n"/>
      <c r="Q182" s="67" t="n"/>
      <c r="R182" s="67" t="n"/>
      <c r="S182" s="67" t="n"/>
      <c r="T182" s="67" t="n"/>
      <c r="U182" s="67" t="n"/>
      <c r="V182" s="67" t="n"/>
      <c r="W182" s="67" t="n"/>
      <c r="X182" s="67" t="n"/>
      <c r="Y182" s="67" t="n"/>
      <c r="Z182" s="67" t="n"/>
      <c r="AA182" s="67" t="n"/>
      <c r="AB182" s="67" t="n"/>
      <c r="AC182" s="67" t="n"/>
      <c r="AD182" s="67" t="n"/>
      <c r="AE182" s="67" t="n"/>
      <c r="AF182" s="67" t="n"/>
      <c r="AG182" s="67" t="n"/>
      <c r="AH182" s="67" t="n"/>
      <c r="AI182" s="67" t="n"/>
      <c r="AJ182" s="67" t="n"/>
      <c r="AK182" s="67" t="n"/>
      <c r="AL182" s="67" t="n"/>
      <c r="AM182" s="67" t="n"/>
      <c r="AN182" s="67" t="n"/>
      <c r="AO182" s="67" t="n"/>
      <c r="AP182" s="67" t="n"/>
      <c r="AQ182" s="67" t="n"/>
      <c r="AR182" s="67" t="n"/>
      <c r="AS182" s="67" t="n"/>
      <c r="AT182" s="67" t="n"/>
      <c r="AU182" s="67" t="n"/>
      <c r="AV182" s="67" t="n"/>
      <c r="AW182" s="67" t="n"/>
      <c r="AX182" s="67" t="n"/>
      <c r="AY182" s="67" t="n"/>
      <c r="AZ182" s="67" t="n"/>
      <c r="BA182" s="67" t="n"/>
      <c r="BB182" s="67" t="n"/>
      <c r="BC182" s="67" t="n"/>
      <c r="BD182" s="67" t="n"/>
      <c r="BE182" s="67" t="n"/>
      <c r="BF182" s="67" t="n"/>
      <c r="BG182" s="67" t="n"/>
      <c r="BH182" s="67" t="n"/>
      <c r="BI182" s="67" t="n"/>
      <c r="BJ182" s="67" t="n"/>
      <c r="BK182" s="67" t="n"/>
      <c r="BL182" s="67" t="n"/>
    </row>
    <row r="183">
      <c r="A183" s="4" t="inlineStr">
        <is>
          <t>HNI</t>
        </is>
      </c>
      <c r="B183" s="4" t="inlineStr">
        <is>
          <t>Hni Corp</t>
        </is>
      </c>
      <c r="C183" s="4" t="inlineStr">
        <is>
          <t>산업재</t>
        </is>
      </c>
      <c r="D183" s="65" t="n">
        <v>0.000553</v>
      </c>
      <c r="E183" s="65" t="n">
        <v>0.000544</v>
      </c>
      <c r="F183" s="65" t="n">
        <v>0.000586</v>
      </c>
      <c r="G183" s="65" t="n">
        <v>0.000598</v>
      </c>
      <c r="H183" s="65" t="n">
        <v>0.000613</v>
      </c>
      <c r="I183" s="65" t="n">
        <v>0.000606</v>
      </c>
      <c r="J183" s="65" t="n">
        <v>0.000523</v>
      </c>
      <c r="K183" s="65" t="n">
        <v>0.0005240000000000001</v>
      </c>
      <c r="L183" s="65" t="n">
        <v>0.00054</v>
      </c>
      <c r="M183" s="65" t="n">
        <v>0.0005330000000000001</v>
      </c>
      <c r="N183" s="65" t="n">
        <v>0.000525</v>
      </c>
      <c r="O183" s="65" t="n">
        <v>0.000489</v>
      </c>
      <c r="P183" s="65" t="n">
        <v>0.0004370000000000001</v>
      </c>
      <c r="Q183" s="65" t="n">
        <v>0.000432</v>
      </c>
      <c r="R183" s="65" t="n">
        <v>0.000404</v>
      </c>
      <c r="S183" s="65" t="n">
        <v>0.000411</v>
      </c>
      <c r="T183" s="65" t="n">
        <v>0.000453</v>
      </c>
      <c r="U183" s="65" t="n">
        <v>0.00046</v>
      </c>
    </row>
    <row r="184">
      <c r="A184" s="66" t="inlineStr">
        <is>
          <t>KFRC</t>
        </is>
      </c>
      <c r="B184" s="66" t="inlineStr">
        <is>
          <t>Kforce Inc</t>
        </is>
      </c>
      <c r="C184" s="66" t="inlineStr">
        <is>
          <t>산업재</t>
        </is>
      </c>
      <c r="D184" s="67" t="n"/>
      <c r="E184" s="67" t="n"/>
      <c r="F184" s="67" t="n"/>
      <c r="G184" s="67" t="n"/>
      <c r="H184" s="67" t="n"/>
      <c r="I184" s="67" t="n"/>
      <c r="J184" s="67" t="n"/>
      <c r="K184" s="67" t="n"/>
      <c r="L184" s="67" t="n"/>
      <c r="M184" s="67" t="n"/>
      <c r="N184" s="67" t="n"/>
      <c r="O184" s="67" t="n"/>
      <c r="P184" s="67" t="n"/>
      <c r="Q184" s="67" t="n"/>
      <c r="R184" s="67" t="n"/>
      <c r="S184" s="67" t="n"/>
      <c r="T184" s="67" t="n"/>
      <c r="U184" s="67" t="n"/>
      <c r="V184" s="68" t="n">
        <v>0.000385</v>
      </c>
      <c r="W184" s="68" t="n">
        <v>0.000363</v>
      </c>
      <c r="X184" s="68" t="n">
        <v>0.000372</v>
      </c>
      <c r="Y184" s="68" t="n">
        <v>0.000395</v>
      </c>
      <c r="Z184" s="68" t="n">
        <v>0.000384</v>
      </c>
      <c r="AA184" s="68" t="n">
        <v>0.000385</v>
      </c>
      <c r="AB184" s="68" t="n">
        <v>0.00038</v>
      </c>
      <c r="AC184" s="68" t="n">
        <v>0.000405</v>
      </c>
      <c r="AD184" s="68" t="n">
        <v>0.000439</v>
      </c>
      <c r="AE184" s="68" t="n">
        <v>0.000384</v>
      </c>
      <c r="AF184" s="68" t="n">
        <v>0.000393</v>
      </c>
      <c r="AG184" s="68" t="n">
        <v>0.000393</v>
      </c>
      <c r="AH184" s="68" t="n">
        <v>0.000543</v>
      </c>
      <c r="AI184" s="68" t="n">
        <v>0.000498</v>
      </c>
      <c r="AJ184" s="68" t="n">
        <v>0.000488</v>
      </c>
      <c r="AK184" s="68" t="n">
        <v>0.000473</v>
      </c>
      <c r="AL184" s="68" t="n">
        <v>0.000497</v>
      </c>
      <c r="AM184" s="68" t="n">
        <v>0.000459</v>
      </c>
      <c r="AN184" s="68" t="n">
        <v>0.00042</v>
      </c>
      <c r="AO184" s="68" t="n">
        <v>0.000394</v>
      </c>
      <c r="AP184" s="68" t="n">
        <v>0.000394</v>
      </c>
      <c r="AQ184" s="68" t="n">
        <v>0.000385</v>
      </c>
      <c r="AR184" s="68" t="n">
        <v>0.000371</v>
      </c>
      <c r="AS184" s="68" t="n">
        <v>0.00033</v>
      </c>
      <c r="AT184" s="68" t="n">
        <v>0.000329</v>
      </c>
      <c r="AU184" s="68" t="n">
        <v>0.000278</v>
      </c>
      <c r="AV184" s="68" t="n">
        <v>0.000292</v>
      </c>
      <c r="AW184" s="68" t="n">
        <v>0.000283</v>
      </c>
      <c r="AX184" s="68" t="n">
        <v>0.00024</v>
      </c>
      <c r="AY184" s="68" t="n">
        <v>0.000213</v>
      </c>
      <c r="AZ184" s="68" t="n">
        <v>0.0002</v>
      </c>
      <c r="BA184" s="68" t="n">
        <v>0.000173</v>
      </c>
      <c r="BB184" s="68" t="n">
        <v>0.000194</v>
      </c>
      <c r="BC184" s="68" t="n">
        <v>0.000208</v>
      </c>
      <c r="BD184" s="68" t="n">
        <v>0.000219</v>
      </c>
      <c r="BE184" s="68" t="n">
        <v>0.000157</v>
      </c>
      <c r="BF184" s="67" t="n"/>
      <c r="BG184" s="67" t="n"/>
      <c r="BH184" s="67" t="n"/>
      <c r="BI184" s="67" t="n"/>
      <c r="BJ184" s="67" t="n"/>
      <c r="BK184" s="67" t="n"/>
      <c r="BL184" s="67" t="n"/>
    </row>
    <row r="185">
      <c r="A185" s="4" t="inlineStr">
        <is>
          <t>STC</t>
        </is>
      </c>
      <c r="B185" s="4" t="inlineStr">
        <is>
          <t>Stewart Info Services Corp</t>
        </is>
      </c>
      <c r="C185" s="4" t="inlineStr">
        <is>
          <t>금융</t>
        </is>
      </c>
      <c r="V185" s="65" t="n">
        <v>0.000341</v>
      </c>
      <c r="W185" s="65" t="n">
        <v>0.000355</v>
      </c>
      <c r="X185" s="65" t="n">
        <v>0.000402</v>
      </c>
      <c r="Y185" s="65" t="n">
        <v>0.000361</v>
      </c>
      <c r="Z185" s="65" t="n">
        <v>0.000397</v>
      </c>
      <c r="AA185" s="65" t="n">
        <v>0.000396</v>
      </c>
      <c r="AB185" s="65" t="n">
        <v>0.0004</v>
      </c>
      <c r="AC185" s="65" t="n">
        <v>0.000415</v>
      </c>
      <c r="AD185" s="65" t="n">
        <v>0.000422</v>
      </c>
      <c r="AE185" s="65" t="n">
        <v>0.000485</v>
      </c>
      <c r="AF185" s="65" t="n">
        <v>0.000511</v>
      </c>
      <c r="AG185" s="65" t="n">
        <v>0.000512</v>
      </c>
    </row>
    <row r="186">
      <c r="A186" s="66" t="inlineStr">
        <is>
          <t>MCY</t>
        </is>
      </c>
      <c r="B186" s="66" t="inlineStr">
        <is>
          <t>Mercury General Corp</t>
        </is>
      </c>
      <c r="C186" s="66" t="inlineStr">
        <is>
          <t>금융</t>
        </is>
      </c>
      <c r="D186" s="68" t="n">
        <v>0.000511</v>
      </c>
      <c r="E186" s="68" t="n">
        <v>0.000484</v>
      </c>
      <c r="F186" s="68" t="n">
        <v>0.000462</v>
      </c>
      <c r="G186" s="68" t="n">
        <v>0.000455</v>
      </c>
      <c r="H186" s="68" t="n">
        <v>0.000487</v>
      </c>
      <c r="I186" s="68" t="n">
        <v>0.000498</v>
      </c>
      <c r="J186" s="68" t="n">
        <v>0.000473</v>
      </c>
      <c r="K186" s="68" t="n">
        <v>0.000452</v>
      </c>
      <c r="L186" s="68" t="n">
        <v>0.000422</v>
      </c>
      <c r="M186" s="68" t="n">
        <v>0.000419</v>
      </c>
      <c r="N186" s="68" t="n">
        <v>0.000381</v>
      </c>
      <c r="O186" s="68" t="n">
        <v>0.000298</v>
      </c>
      <c r="P186" s="68" t="n">
        <v>0.000293</v>
      </c>
      <c r="Q186" s="68" t="n">
        <v>0.000271</v>
      </c>
      <c r="R186" s="68" t="n">
        <v>0.000317</v>
      </c>
      <c r="S186" s="68" t="n">
        <v>0.000318</v>
      </c>
      <c r="T186" s="68" t="n">
        <v>0.000328</v>
      </c>
      <c r="U186" s="68" t="n">
        <v>0.000323</v>
      </c>
      <c r="V186" s="67" t="n"/>
      <c r="W186" s="67" t="n"/>
      <c r="X186" s="67" t="n"/>
      <c r="Y186" s="67" t="n"/>
      <c r="Z186" s="67" t="n"/>
      <c r="AA186" s="67" t="n"/>
      <c r="AB186" s="67" t="n"/>
      <c r="AC186" s="67" t="n"/>
      <c r="AD186" s="67" t="n"/>
      <c r="AE186" s="67" t="n"/>
      <c r="AF186" s="67" t="n"/>
      <c r="AG186" s="67" t="n"/>
      <c r="AH186" s="67" t="n"/>
      <c r="AI186" s="67" t="n"/>
      <c r="AJ186" s="67" t="n"/>
      <c r="AK186" s="67" t="n"/>
      <c r="AL186" s="67" t="n"/>
      <c r="AM186" s="67" t="n"/>
      <c r="AN186" s="67" t="n"/>
      <c r="AO186" s="67" t="n"/>
      <c r="AP186" s="67" t="n"/>
      <c r="AQ186" s="67" t="n"/>
      <c r="AR186" s="67" t="n"/>
      <c r="AS186" s="67" t="n"/>
      <c r="AT186" s="67" t="n"/>
      <c r="AU186" s="67" t="n"/>
      <c r="AV186" s="67" t="n"/>
      <c r="AW186" s="67" t="n"/>
      <c r="AX186" s="67" t="n"/>
      <c r="AY186" s="67" t="n"/>
      <c r="AZ186" s="67" t="n"/>
      <c r="BA186" s="67" t="n"/>
      <c r="BB186" s="67" t="n"/>
      <c r="BC186" s="67" t="n"/>
      <c r="BD186" s="67" t="n"/>
      <c r="BE186" s="67" t="n"/>
      <c r="BF186" s="67" t="n"/>
      <c r="BG186" s="67" t="n"/>
      <c r="BH186" s="67" t="n"/>
      <c r="BI186" s="67" t="n"/>
      <c r="BJ186" s="67" t="n"/>
      <c r="BK186" s="67" t="n"/>
      <c r="BL186" s="67" t="n"/>
    </row>
    <row r="187">
      <c r="A187" s="4" t="inlineStr">
        <is>
          <t>BANF</t>
        </is>
      </c>
      <c r="B187" s="4" t="inlineStr">
        <is>
          <t>Bancfirst Corp</t>
        </is>
      </c>
      <c r="C187" s="4" t="inlineStr">
        <is>
          <t>금융</t>
        </is>
      </c>
      <c r="D187" s="65" t="n">
        <v>0.000391</v>
      </c>
      <c r="E187" s="65" t="n">
        <v>0.000405</v>
      </c>
      <c r="F187" s="65" t="n">
        <v>0.000405</v>
      </c>
      <c r="G187" s="65" t="n">
        <v>0.000434</v>
      </c>
      <c r="H187" s="65" t="n">
        <v>0.000478</v>
      </c>
      <c r="I187" s="65" t="n">
        <v>0.000508</v>
      </c>
    </row>
    <row r="188">
      <c r="A188" s="66" t="inlineStr">
        <is>
          <t>SAFT</t>
        </is>
      </c>
      <c r="B188" s="66" t="inlineStr">
        <is>
          <t>Safety Insurance Group Inc</t>
        </is>
      </c>
      <c r="C188" s="66" t="inlineStr">
        <is>
          <t>금융</t>
        </is>
      </c>
      <c r="D188" s="68" t="n">
        <v>0.000393</v>
      </c>
      <c r="E188" s="68" t="n">
        <v>0.000372</v>
      </c>
      <c r="F188" s="68" t="n">
        <v>0.000374</v>
      </c>
      <c r="G188" s="68" t="n">
        <v>0.000394</v>
      </c>
      <c r="H188" s="68" t="n">
        <v>0.000392</v>
      </c>
      <c r="I188" s="68" t="n">
        <v>0.000404</v>
      </c>
      <c r="J188" s="68" t="n">
        <v>0.000419</v>
      </c>
      <c r="K188" s="68" t="n">
        <v>0.000414</v>
      </c>
      <c r="L188" s="68" t="n">
        <v>0.000429</v>
      </c>
      <c r="M188" s="68" t="n">
        <v>0.000487</v>
      </c>
      <c r="N188" s="68" t="n">
        <v>0.000422</v>
      </c>
      <c r="O188" s="68" t="n">
        <v>0.000451</v>
      </c>
      <c r="P188" s="68" t="n">
        <v>0.000444</v>
      </c>
      <c r="Q188" s="68" t="n">
        <v>0.000428</v>
      </c>
      <c r="R188" s="68" t="n">
        <v>0.000423</v>
      </c>
      <c r="S188" s="68" t="n">
        <v>0.000434</v>
      </c>
      <c r="T188" s="68" t="n">
        <v>0.000428</v>
      </c>
      <c r="U188" s="68" t="n">
        <v>0.000423</v>
      </c>
      <c r="V188" s="67" t="n"/>
      <c r="W188" s="67" t="n"/>
      <c r="X188" s="67" t="n"/>
      <c r="Y188" s="67" t="n"/>
      <c r="Z188" s="67" t="n"/>
      <c r="AA188" s="67" t="n"/>
      <c r="AB188" s="67" t="n"/>
      <c r="AC188" s="67" t="n"/>
      <c r="AD188" s="67" t="n"/>
      <c r="AE188" s="67" t="n"/>
      <c r="AF188" s="67" t="n"/>
      <c r="AG188" s="67" t="n"/>
      <c r="AH188" s="67" t="n"/>
      <c r="AI188" s="67" t="n"/>
      <c r="AJ188" s="67" t="n"/>
      <c r="AK188" s="67" t="n"/>
      <c r="AL188" s="67" t="n"/>
      <c r="AM188" s="67" t="n"/>
      <c r="AN188" s="67" t="n"/>
      <c r="AO188" s="67" t="n"/>
      <c r="AP188" s="67" t="n"/>
      <c r="AQ188" s="67" t="n"/>
      <c r="AR188" s="67" t="n"/>
      <c r="AS188" s="67" t="n"/>
      <c r="AT188" s="67" t="n"/>
      <c r="AU188" s="67" t="n"/>
      <c r="AV188" s="67" t="n"/>
      <c r="AW188" s="67" t="n"/>
      <c r="AX188" s="67" t="n"/>
      <c r="AY188" s="67" t="n"/>
      <c r="AZ188" s="67" t="n"/>
      <c r="BA188" s="67" t="n"/>
      <c r="BB188" s="67" t="n"/>
      <c r="BC188" s="67" t="n"/>
      <c r="BD188" s="67" t="n"/>
      <c r="BE188" s="67" t="n"/>
      <c r="BF188" s="67" t="n"/>
      <c r="BG188" s="67" t="n"/>
      <c r="BH188" s="67" t="n"/>
      <c r="BI188" s="67" t="n"/>
      <c r="BJ188" s="67" t="n"/>
      <c r="BK188" s="67" t="n"/>
      <c r="BL188" s="67" t="n"/>
    </row>
    <row r="189">
      <c r="A189" s="4" t="inlineStr">
        <is>
          <t>CWENA</t>
        </is>
      </c>
      <c r="B189" s="4" t="inlineStr">
        <is>
          <t>Clearway Energy Inc Class A</t>
        </is>
      </c>
      <c r="C189" s="4" t="inlineStr">
        <is>
          <t>유틸리티</t>
        </is>
      </c>
      <c r="V189" s="65" t="n">
        <v>0.000324</v>
      </c>
      <c r="W189" s="65" t="n">
        <v>0.000315</v>
      </c>
      <c r="X189" s="65" t="n">
        <v>0.000312</v>
      </c>
      <c r="Y189" s="65" t="n">
        <v>0.000302</v>
      </c>
      <c r="Z189" s="65" t="n">
        <v>0.000265</v>
      </c>
      <c r="AA189" s="65" t="n">
        <v>0.000255</v>
      </c>
      <c r="AB189" s="65" t="n">
        <v>0.000229</v>
      </c>
      <c r="AC189" s="65" t="n">
        <v>0.000244</v>
      </c>
      <c r="AD189" s="65" t="n">
        <v>0.000272</v>
      </c>
      <c r="AE189" s="65" t="n">
        <v>0.000267</v>
      </c>
      <c r="AF189" s="65" t="n">
        <v>0.000234</v>
      </c>
      <c r="AG189" s="65" t="n">
        <v>0.000207</v>
      </c>
      <c r="AH189" s="65" t="n">
        <v>0.0003</v>
      </c>
      <c r="AI189" s="65" t="n">
        <v>0.000318</v>
      </c>
      <c r="AJ189" s="65" t="n">
        <v>0.000371</v>
      </c>
      <c r="AK189" s="65" t="n">
        <v>0.000331</v>
      </c>
      <c r="AL189" s="65" t="n">
        <v>0.000338</v>
      </c>
      <c r="AM189" s="65" t="n">
        <v>0.000361</v>
      </c>
      <c r="AN189" s="65" t="n">
        <v>0.000383</v>
      </c>
      <c r="AO189" s="65" t="n">
        <v>0.000358</v>
      </c>
      <c r="AP189" s="65" t="n">
        <v>0.000357</v>
      </c>
      <c r="AQ189" s="65" t="n">
        <v>0.000329</v>
      </c>
      <c r="AR189" s="65" t="n">
        <v>0.000323</v>
      </c>
      <c r="AS189" s="65" t="n">
        <v>0.00034</v>
      </c>
      <c r="AT189" s="65" t="n">
        <v>0.000387</v>
      </c>
      <c r="AU189" s="65" t="n">
        <v>0.000402</v>
      </c>
      <c r="AV189" s="65" t="n">
        <v>0.000417</v>
      </c>
      <c r="AW189" s="65" t="n">
        <v>0.000428</v>
      </c>
      <c r="AX189" s="65" t="n">
        <v>0.000436</v>
      </c>
      <c r="AY189" s="65" t="n">
        <v>0.000381</v>
      </c>
      <c r="AZ189" s="65" t="n">
        <v>0.000374</v>
      </c>
      <c r="BA189" s="65" t="n">
        <v>0.00043</v>
      </c>
      <c r="BB189" s="65" t="n">
        <v>0.000474</v>
      </c>
      <c r="BC189" s="65" t="n">
        <v>0.000448</v>
      </c>
      <c r="BD189" s="65" t="n">
        <v>0.000443</v>
      </c>
      <c r="BE189" s="65" t="n">
        <v>0.000448</v>
      </c>
      <c r="BF189" s="65" t="n">
        <v>0.00036</v>
      </c>
    </row>
    <row r="190">
      <c r="A190" s="66" t="inlineStr">
        <is>
          <t>RGR</t>
        </is>
      </c>
      <c r="B190" s="66" t="inlineStr">
        <is>
          <t>Sturm Ruger Inc</t>
        </is>
      </c>
      <c r="C190" s="66" t="inlineStr">
        <is>
          <t>경기소비재</t>
        </is>
      </c>
      <c r="D190" s="68" t="n">
        <v>0.000452</v>
      </c>
      <c r="E190" s="68" t="n">
        <v>0.000463</v>
      </c>
      <c r="F190" s="68" t="n">
        <v>0.000429</v>
      </c>
      <c r="G190" s="68" t="n">
        <v>0.00039</v>
      </c>
      <c r="H190" s="68" t="n">
        <v>0.000396</v>
      </c>
      <c r="I190" s="68" t="n">
        <v>0.0004349999999999999</v>
      </c>
      <c r="J190" s="68" t="n">
        <v>0.000397</v>
      </c>
      <c r="K190" s="68" t="n">
        <v>0.000405</v>
      </c>
      <c r="L190" s="68" t="n">
        <v>0.000388</v>
      </c>
      <c r="M190" s="68" t="n">
        <v>0.000394</v>
      </c>
      <c r="N190" s="68" t="n">
        <v>0.000399</v>
      </c>
      <c r="O190" s="68" t="n">
        <v>0.000324</v>
      </c>
      <c r="P190" s="68" t="n">
        <v>0.000347</v>
      </c>
      <c r="Q190" s="68" t="n">
        <v>0.000347</v>
      </c>
      <c r="R190" s="68" t="n">
        <v>0.000317</v>
      </c>
      <c r="S190" s="68" t="n">
        <v>0.000312</v>
      </c>
      <c r="T190" s="68" t="n">
        <v>0.000347</v>
      </c>
      <c r="U190" s="68" t="n">
        <v>0.000367</v>
      </c>
      <c r="V190" s="68" t="n">
        <v>0.000317</v>
      </c>
      <c r="W190" s="68" t="n">
        <v>0.00032</v>
      </c>
      <c r="X190" s="68" t="n">
        <v>0.000299</v>
      </c>
      <c r="Y190" s="68" t="n">
        <v>0.000302</v>
      </c>
      <c r="Z190" s="68" t="n">
        <v>0.00029</v>
      </c>
      <c r="AA190" s="68" t="n">
        <v>0.000286</v>
      </c>
      <c r="AB190" s="68" t="n">
        <v>0.000306</v>
      </c>
      <c r="AC190" s="68" t="n">
        <v>0.000343</v>
      </c>
      <c r="AD190" s="68" t="n">
        <v>0.000256</v>
      </c>
      <c r="AE190" s="68" t="n">
        <v>0.000243</v>
      </c>
      <c r="AF190" s="68" t="n">
        <v>0.000233</v>
      </c>
      <c r="AG190" s="68" t="n">
        <v>0.000227</v>
      </c>
      <c r="AH190" s="67" t="n"/>
      <c r="AI190" s="67" t="n"/>
      <c r="AJ190" s="67" t="n"/>
      <c r="AK190" s="67" t="n"/>
      <c r="AL190" s="67" t="n"/>
      <c r="AM190" s="67" t="n"/>
      <c r="AN190" s="67" t="n"/>
      <c r="AO190" s="67" t="n"/>
      <c r="AP190" s="67" t="n"/>
      <c r="AQ190" s="67" t="n"/>
      <c r="AR190" s="67" t="n"/>
      <c r="AS190" s="67" t="n"/>
      <c r="AT190" s="67" t="n"/>
      <c r="AU190" s="67" t="n"/>
      <c r="AV190" s="67" t="n"/>
      <c r="AW190" s="67" t="n"/>
      <c r="AX190" s="67" t="n"/>
      <c r="AY190" s="67" t="n"/>
      <c r="AZ190" s="67" t="n"/>
      <c r="BA190" s="67" t="n"/>
      <c r="BB190" s="67" t="n"/>
      <c r="BC190" s="67" t="n"/>
      <c r="BD190" s="67" t="n"/>
      <c r="BE190" s="67" t="n"/>
      <c r="BF190" s="67" t="n"/>
      <c r="BG190" s="67" t="n"/>
      <c r="BH190" s="67" t="n"/>
      <c r="BI190" s="67" t="n"/>
      <c r="BJ190" s="67" t="n"/>
      <c r="BK190" s="67" t="n"/>
      <c r="BL190" s="67" t="n"/>
    </row>
    <row r="191">
      <c r="A191" s="4" t="inlineStr">
        <is>
          <t>EIG</t>
        </is>
      </c>
      <c r="B191" s="4" t="inlineStr">
        <is>
          <t>Employers Holdings Inc</t>
        </is>
      </c>
      <c r="C191" s="4" t="inlineStr">
        <is>
          <t>금융</t>
        </is>
      </c>
      <c r="D191" s="65" t="n">
        <v>0.000393</v>
      </c>
      <c r="E191" s="65" t="n">
        <v>0.000367</v>
      </c>
      <c r="F191" s="65" t="n">
        <v>0.000375</v>
      </c>
      <c r="G191" s="65" t="n">
        <v>0.0003790000000000001</v>
      </c>
      <c r="H191" s="65" t="n">
        <v>0.000367</v>
      </c>
      <c r="I191" s="65" t="n">
        <v>0.000372</v>
      </c>
      <c r="J191" s="65" t="n">
        <v>0.000372</v>
      </c>
      <c r="K191" s="65" t="n">
        <v>0.000371</v>
      </c>
      <c r="L191" s="65" t="n">
        <v>0.000376</v>
      </c>
      <c r="M191" s="65" t="n">
        <v>0.000417</v>
      </c>
      <c r="N191" s="65" t="n">
        <v>0.00038</v>
      </c>
      <c r="O191" s="65" t="n">
        <v>0.000385</v>
      </c>
      <c r="P191" s="65" t="n">
        <v>0.000372</v>
      </c>
      <c r="Q191" s="65" t="n">
        <v>0.000426</v>
      </c>
      <c r="R191" s="65" t="n">
        <v>0.000424</v>
      </c>
      <c r="S191" s="65" t="n">
        <v>0.000411</v>
      </c>
      <c r="T191" s="65" t="n">
        <v>0.000413</v>
      </c>
      <c r="U191" s="65" t="n">
        <v>0.000432</v>
      </c>
    </row>
    <row r="192">
      <c r="A192" s="66" t="inlineStr">
        <is>
          <t>FBMS</t>
        </is>
      </c>
      <c r="B192" s="66" t="inlineStr">
        <is>
          <t>First Bancshares Inc</t>
        </is>
      </c>
      <c r="C192" s="66" t="inlineStr">
        <is>
          <t>금융</t>
        </is>
      </c>
      <c r="D192" s="67" t="n"/>
      <c r="E192" s="67" t="n"/>
      <c r="F192" s="67" t="n"/>
      <c r="G192" s="67" t="n"/>
      <c r="H192" s="67" t="n"/>
      <c r="I192" s="67" t="n"/>
      <c r="J192" s="67" t="n"/>
      <c r="K192" s="67" t="n"/>
      <c r="L192" s="67" t="n"/>
      <c r="M192" s="67" t="n"/>
      <c r="N192" s="67" t="n"/>
      <c r="O192" s="67" t="n"/>
      <c r="P192" s="67" t="n"/>
      <c r="Q192" s="67" t="n"/>
      <c r="R192" s="67" t="n"/>
      <c r="S192" s="67" t="n"/>
      <c r="T192" s="67" t="n"/>
      <c r="U192" s="67" t="n"/>
      <c r="V192" s="67" t="n"/>
      <c r="W192" s="67" t="n"/>
      <c r="X192" s="67" t="n"/>
      <c r="Y192" s="67" t="n"/>
      <c r="Z192" s="67" t="n"/>
      <c r="AA192" s="67" t="n"/>
      <c r="AB192" s="67" t="n"/>
      <c r="AC192" s="67" t="n"/>
      <c r="AD192" s="67" t="n"/>
      <c r="AE192" s="67" t="n"/>
      <c r="AF192" s="67" t="n"/>
      <c r="AG192" s="67" t="n"/>
      <c r="AH192" s="68" t="n">
        <v>0.000286</v>
      </c>
      <c r="AI192" s="68" t="n">
        <v>0.000277</v>
      </c>
      <c r="AJ192" s="68" t="n">
        <v>0.000289</v>
      </c>
      <c r="AK192" s="68" t="n">
        <v>0.0003</v>
      </c>
      <c r="AL192" s="68" t="n">
        <v>0.000362</v>
      </c>
      <c r="AM192" s="68" t="n">
        <v>0.000369</v>
      </c>
      <c r="AN192" s="68" t="n">
        <v>0.000343</v>
      </c>
      <c r="AO192" s="68" t="n">
        <v>0.000357</v>
      </c>
      <c r="AP192" s="68" t="n">
        <v>0.0003790000000000001</v>
      </c>
      <c r="AQ192" s="68" t="n">
        <v>0.000388</v>
      </c>
      <c r="AR192" s="68" t="n">
        <v>0.000417</v>
      </c>
      <c r="AS192" s="68" t="n">
        <v>0.0003790000000000001</v>
      </c>
      <c r="AT192" s="67" t="n"/>
      <c r="AU192" s="67" t="n"/>
      <c r="AV192" s="67" t="n"/>
      <c r="AW192" s="67" t="n"/>
      <c r="AX192" s="67" t="n"/>
      <c r="AY192" s="67" t="n"/>
      <c r="AZ192" s="67" t="n"/>
      <c r="BA192" s="67" t="n"/>
      <c r="BB192" s="67" t="n"/>
      <c r="BC192" s="67" t="n"/>
      <c r="BD192" s="67" t="n"/>
      <c r="BE192" s="67" t="n"/>
      <c r="BF192" s="67" t="n"/>
      <c r="BG192" s="67" t="n"/>
      <c r="BH192" s="67" t="n"/>
      <c r="BI192" s="67" t="n"/>
      <c r="BJ192" s="67" t="n"/>
      <c r="BK192" s="67" t="n"/>
      <c r="BL192" s="67" t="n"/>
    </row>
    <row r="193">
      <c r="A193" s="4" t="inlineStr">
        <is>
          <t>HFWA</t>
        </is>
      </c>
      <c r="B193" s="4" t="inlineStr">
        <is>
          <t>Heritage Financial Corp</t>
        </is>
      </c>
      <c r="C193" s="4" t="inlineStr">
        <is>
          <t>금융</t>
        </is>
      </c>
      <c r="D193" s="65" t="n">
        <v>0.00032</v>
      </c>
      <c r="E193" s="65" t="n">
        <v>0.000298</v>
      </c>
      <c r="F193" s="65" t="n">
        <v>0.000287</v>
      </c>
      <c r="G193" s="65" t="n">
        <v>0.000287</v>
      </c>
      <c r="H193" s="65" t="n">
        <v>0.000293</v>
      </c>
      <c r="I193" s="65" t="n">
        <v>0.000322</v>
      </c>
      <c r="J193" s="65" t="n">
        <v>0.000285</v>
      </c>
      <c r="K193" s="65" t="n">
        <v>0.000288</v>
      </c>
      <c r="L193" s="65" t="n">
        <v>0.000298</v>
      </c>
      <c r="M193" s="65" t="n">
        <v>0.000315</v>
      </c>
      <c r="N193" s="65" t="n">
        <v>0.000313</v>
      </c>
      <c r="O193" s="65" t="n">
        <v>0.000322</v>
      </c>
      <c r="P193" s="65" t="n">
        <v>0.000361</v>
      </c>
      <c r="Q193" s="65" t="n">
        <v>0.000416</v>
      </c>
      <c r="R193" s="65" t="n">
        <v>0.00038</v>
      </c>
      <c r="S193" s="65" t="n">
        <v>0.000376</v>
      </c>
      <c r="T193" s="65" t="n">
        <v>0.000346</v>
      </c>
      <c r="U193" s="65" t="n">
        <v>0.000349</v>
      </c>
      <c r="V193" s="65" t="n">
        <v>0.000234</v>
      </c>
      <c r="W193" s="65" t="n">
        <v>0.000194</v>
      </c>
      <c r="X193" s="65" t="n">
        <v>0.000188</v>
      </c>
      <c r="Y193" s="65" t="n">
        <v>0.000185</v>
      </c>
      <c r="Z193" s="65" t="n">
        <v>0.000206</v>
      </c>
      <c r="AA193" s="65" t="n">
        <v>0.000192</v>
      </c>
      <c r="AB193" s="65" t="n">
        <v>0.000192</v>
      </c>
      <c r="AC193" s="65" t="n">
        <v>0.000199</v>
      </c>
      <c r="AD193" s="65" t="n">
        <v>0.000205</v>
      </c>
      <c r="AE193" s="65" t="n">
        <v>0.000226</v>
      </c>
      <c r="AF193" s="65" t="n">
        <v>0.000213</v>
      </c>
      <c r="AG193" s="65" t="n">
        <v>0.00019</v>
      </c>
      <c r="AH193" s="65" t="n">
        <v>0.000273</v>
      </c>
      <c r="AI193" s="65" t="n">
        <v>0.000262</v>
      </c>
      <c r="AJ193" s="65" t="n">
        <v>0.000262</v>
      </c>
      <c r="AK193" s="65" t="n">
        <v>0.000268</v>
      </c>
      <c r="AL193" s="65" t="n">
        <v>0.000324</v>
      </c>
      <c r="AM193" s="65" t="n">
        <v>0.000313</v>
      </c>
      <c r="AN193" s="65" t="n">
        <v>0.000294</v>
      </c>
      <c r="AO193" s="65" t="n">
        <v>0.00031</v>
      </c>
      <c r="AP193" s="65" t="n">
        <v>0.000341</v>
      </c>
      <c r="AQ193" s="65" t="n">
        <v>0.000328</v>
      </c>
      <c r="AR193" s="65" t="n">
        <v>0.000338</v>
      </c>
      <c r="AS193" s="65" t="n">
        <v>0.000324</v>
      </c>
    </row>
    <row r="194">
      <c r="A194" s="66" t="inlineStr">
        <is>
          <t>PFC</t>
        </is>
      </c>
      <c r="B194" s="66" t="inlineStr">
        <is>
          <t>Premier Financial Corp</t>
        </is>
      </c>
      <c r="C194" s="66" t="inlineStr">
        <is>
          <t>금융</t>
        </is>
      </c>
      <c r="D194" s="68" t="n">
        <v>0.000414</v>
      </c>
      <c r="E194" s="68" t="n">
        <v>0.000397</v>
      </c>
      <c r="F194" s="68" t="n">
        <v>0.000374</v>
      </c>
      <c r="G194" s="68" t="n">
        <v>0.000371</v>
      </c>
      <c r="H194" s="68" t="n">
        <v>0.000368</v>
      </c>
      <c r="I194" s="68" t="n">
        <v>0.000386</v>
      </c>
      <c r="J194" s="68" t="n">
        <v>0.000363</v>
      </c>
      <c r="K194" s="68" t="n">
        <v>0.000332</v>
      </c>
      <c r="L194" s="68" t="n">
        <v>0.000327</v>
      </c>
      <c r="M194" s="68" t="n">
        <v>0.000328</v>
      </c>
      <c r="N194" s="68" t="n">
        <v>0.000355</v>
      </c>
      <c r="O194" s="68" t="n">
        <v>0.000346</v>
      </c>
      <c r="P194" s="68" t="n">
        <v>0.000355</v>
      </c>
      <c r="Q194" s="68" t="n">
        <v>0.000361</v>
      </c>
      <c r="R194" s="68" t="n">
        <v>0.000341</v>
      </c>
      <c r="S194" s="68" t="n">
        <v>0.000335</v>
      </c>
      <c r="T194" s="68" t="n">
        <v>0.000307</v>
      </c>
      <c r="U194" s="68" t="n">
        <v>0.000315</v>
      </c>
      <c r="V194" s="68" t="n">
        <v>0.00023</v>
      </c>
      <c r="W194" s="68" t="n">
        <v>0.000186</v>
      </c>
      <c r="X194" s="68" t="n">
        <v>0.000163</v>
      </c>
      <c r="Y194" s="68" t="n">
        <v>0.000186</v>
      </c>
      <c r="Z194" s="68" t="n">
        <v>0.000241</v>
      </c>
      <c r="AA194" s="68" t="n">
        <v>0.000213</v>
      </c>
      <c r="AB194" s="68" t="n">
        <v>0.000204</v>
      </c>
      <c r="AC194" s="68" t="n">
        <v>0.000215</v>
      </c>
      <c r="AD194" s="68" t="n">
        <v>0.000233</v>
      </c>
      <c r="AE194" s="68" t="n">
        <v>0.00026</v>
      </c>
      <c r="AF194" s="68" t="n">
        <v>0.000225</v>
      </c>
      <c r="AG194" s="68" t="n">
        <v>0.000205</v>
      </c>
      <c r="AH194" s="68" t="n">
        <v>0.000292</v>
      </c>
      <c r="AI194" s="68" t="n">
        <v>0.000293</v>
      </c>
      <c r="AJ194" s="68" t="n">
        <v>0.000294</v>
      </c>
      <c r="AK194" s="68" t="n">
        <v>0.000308</v>
      </c>
      <c r="AL194" s="68" t="n">
        <v>0.000359</v>
      </c>
      <c r="AM194" s="68" t="n">
        <v>0.000347</v>
      </c>
      <c r="AN194" s="68" t="n">
        <v>0.000327</v>
      </c>
      <c r="AO194" s="68" t="n">
        <v>0.000343</v>
      </c>
      <c r="AP194" s="68" t="n">
        <v>0.000371</v>
      </c>
      <c r="AQ194" s="68" t="n">
        <v>0.000356</v>
      </c>
      <c r="AR194" s="68" t="n">
        <v>0.0003790000000000001</v>
      </c>
      <c r="AS194" s="67" t="n"/>
      <c r="AT194" s="67" t="n"/>
      <c r="AU194" s="67" t="n"/>
      <c r="AV194" s="67" t="n"/>
      <c r="AW194" s="67" t="n"/>
      <c r="AX194" s="67" t="n"/>
      <c r="AY194" s="67" t="n"/>
      <c r="AZ194" s="67" t="n"/>
      <c r="BA194" s="67" t="n"/>
      <c r="BB194" s="67" t="n"/>
      <c r="BC194" s="67" t="n"/>
      <c r="BD194" s="67" t="n"/>
      <c r="BE194" s="67" t="n"/>
      <c r="BF194" s="67" t="n"/>
      <c r="BG194" s="67" t="n"/>
      <c r="BH194" s="67" t="n"/>
      <c r="BI194" s="67" t="n"/>
      <c r="BJ194" s="67" t="n"/>
      <c r="BK194" s="67" t="n"/>
      <c r="BL194" s="67" t="n"/>
    </row>
    <row r="195">
      <c r="A195" s="4" t="inlineStr">
        <is>
          <t>SWM</t>
        </is>
      </c>
      <c r="B195" s="4" t="inlineStr">
        <is>
          <t>Schweitzer Mauduit International I</t>
        </is>
      </c>
      <c r="C195" s="4" t="inlineStr">
        <is>
          <t>소재</t>
        </is>
      </c>
      <c r="D195" s="65" t="n">
        <v>0.00038</v>
      </c>
      <c r="E195" s="65" t="n">
        <v>0.000365</v>
      </c>
      <c r="F195" s="65" t="n">
        <v>0.000307</v>
      </c>
      <c r="G195" s="65" t="n">
        <v>0.000307</v>
      </c>
      <c r="H195" s="65" t="n">
        <v>0.000319</v>
      </c>
      <c r="I195" s="65" t="n">
        <v>0.000335</v>
      </c>
    </row>
    <row r="196">
      <c r="A196" s="66" t="inlineStr">
        <is>
          <t>GES</t>
        </is>
      </c>
      <c r="B196" s="66" t="inlineStr">
        <is>
          <t>Guess Inc</t>
        </is>
      </c>
      <c r="C196" s="66" t="inlineStr">
        <is>
          <t>경기소비재</t>
        </is>
      </c>
      <c r="D196" s="67" t="n"/>
      <c r="E196" s="67" t="n"/>
      <c r="F196" s="67" t="n"/>
      <c r="G196" s="67" t="n"/>
      <c r="H196" s="67" t="n"/>
      <c r="I196" s="67" t="n"/>
      <c r="J196" s="67" t="n"/>
      <c r="K196" s="67" t="n"/>
      <c r="L196" s="67" t="n"/>
      <c r="M196" s="67" t="n"/>
      <c r="N196" s="67" t="n"/>
      <c r="O196" s="67" t="n"/>
      <c r="P196" s="67" t="n"/>
      <c r="Q196" s="67" t="n"/>
      <c r="R196" s="67" t="n"/>
      <c r="S196" s="67" t="n"/>
      <c r="T196" s="67" t="n"/>
      <c r="U196" s="67" t="n"/>
      <c r="V196" s="68" t="n">
        <v>0.000185</v>
      </c>
      <c r="W196" s="68" t="n">
        <v>0.000181</v>
      </c>
      <c r="X196" s="68" t="n">
        <v>0.000192</v>
      </c>
      <c r="Y196" s="68" t="n">
        <v>0.00019</v>
      </c>
      <c r="Z196" s="68" t="n">
        <v>0.000202</v>
      </c>
      <c r="AA196" s="68" t="n">
        <v>0.000235</v>
      </c>
      <c r="AB196" s="68" t="n">
        <v>0.000216</v>
      </c>
      <c r="AC196" s="68" t="n">
        <v>0.000223</v>
      </c>
      <c r="AD196" s="68" t="n">
        <v>0.000215</v>
      </c>
      <c r="AE196" s="68" t="n">
        <v>0.00019</v>
      </c>
      <c r="AF196" s="68" t="n">
        <v>0.000183</v>
      </c>
      <c r="AG196" s="68" t="n">
        <v>0.000204</v>
      </c>
      <c r="AH196" s="68" t="n">
        <v>0.000347</v>
      </c>
      <c r="AI196" s="68" t="n">
        <v>0.000309</v>
      </c>
      <c r="AJ196" s="68" t="n">
        <v>0.000263</v>
      </c>
      <c r="AK196" s="68" t="n">
        <v>0.000238</v>
      </c>
      <c r="AL196" s="68" t="n">
        <v>0.000264</v>
      </c>
      <c r="AM196" s="68" t="n">
        <v>0.000222</v>
      </c>
      <c r="AN196" s="68" t="n">
        <v>0.000213</v>
      </c>
      <c r="AO196" s="68" t="n">
        <v>0.00018</v>
      </c>
      <c r="AP196" s="68" t="n">
        <v>0.000166</v>
      </c>
      <c r="AQ196" s="68" t="n">
        <v>0.000154</v>
      </c>
      <c r="AR196" s="68" t="n">
        <v>0.000139</v>
      </c>
      <c r="AS196" s="68" t="n">
        <v>0.000106</v>
      </c>
      <c r="AT196" s="67" t="n"/>
      <c r="AU196" s="67" t="n"/>
      <c r="AV196" s="67" t="n"/>
      <c r="AW196" s="67" t="n"/>
      <c r="AX196" s="67" t="n"/>
      <c r="AY196" s="67" t="n"/>
      <c r="AZ196" s="67" t="n"/>
      <c r="BA196" s="67" t="n"/>
      <c r="BB196" s="67" t="n"/>
      <c r="BC196" s="67" t="n"/>
      <c r="BD196" s="67" t="n"/>
      <c r="BE196" s="67" t="n"/>
      <c r="BF196" s="67" t="n"/>
      <c r="BG196" s="67" t="n"/>
      <c r="BH196" s="67" t="n"/>
      <c r="BI196" s="67" t="n"/>
      <c r="BJ196" s="67" t="n"/>
      <c r="BK196" s="67" t="n"/>
      <c r="BL196" s="67" t="n"/>
    </row>
    <row r="197">
      <c r="A197" s="4" t="inlineStr">
        <is>
          <t>NP</t>
        </is>
      </c>
      <c r="B197" s="4" t="inlineStr">
        <is>
          <t>Neenah Inc</t>
        </is>
      </c>
      <c r="C197" s="4" t="inlineStr">
        <is>
          <t>소재</t>
        </is>
      </c>
      <c r="D197" s="65" t="n">
        <v>0.000274</v>
      </c>
      <c r="E197" s="65" t="n">
        <v>0.000284</v>
      </c>
      <c r="F197" s="65" t="n">
        <v>0.000266</v>
      </c>
      <c r="G197" s="65" t="n">
        <v>0.000254</v>
      </c>
      <c r="H197" s="65" t="n">
        <v>0.00026</v>
      </c>
      <c r="I197" s="65" t="n">
        <v>0.000224</v>
      </c>
    </row>
    <row r="198">
      <c r="A198" s="66" t="inlineStr">
        <is>
          <t>PETS</t>
        </is>
      </c>
      <c r="B198" s="66" t="inlineStr">
        <is>
          <t>Petmed Express Inc</t>
        </is>
      </c>
      <c r="C198" s="66" t="inlineStr">
        <is>
          <t>경기소비재</t>
        </is>
      </c>
      <c r="D198" s="68" t="n">
        <v>0.00019</v>
      </c>
      <c r="E198" s="68" t="n">
        <v>0.000192</v>
      </c>
      <c r="F198" s="68" t="n">
        <v>0.000189</v>
      </c>
      <c r="G198" s="68" t="n">
        <v>0.000167</v>
      </c>
      <c r="H198" s="68" t="n">
        <v>0.000175</v>
      </c>
      <c r="I198" s="68" t="n">
        <v>0.000186</v>
      </c>
      <c r="J198" s="68" t="n">
        <v>0.000175</v>
      </c>
      <c r="K198" s="68" t="n">
        <v>0.000154</v>
      </c>
      <c r="L198" s="68" t="n">
        <v>0.000149</v>
      </c>
      <c r="M198" s="68" t="n">
        <v>0.000148</v>
      </c>
      <c r="N198" s="68" t="n">
        <v>0.000156</v>
      </c>
      <c r="O198" s="68" t="n">
        <v>0.000151</v>
      </c>
      <c r="P198" s="68" t="n">
        <v>0.00016</v>
      </c>
      <c r="Q198" s="68" t="n">
        <v>0.000157</v>
      </c>
      <c r="R198" s="68" t="n">
        <v>0.000137</v>
      </c>
      <c r="S198" s="68" t="n">
        <v>0.000129</v>
      </c>
      <c r="T198" s="68" t="n">
        <v>0.000157</v>
      </c>
      <c r="U198" s="68" t="n">
        <v>0.000141</v>
      </c>
      <c r="V198" s="67" t="n"/>
      <c r="W198" s="67" t="n"/>
      <c r="X198" s="67" t="n"/>
      <c r="Y198" s="67" t="n"/>
      <c r="Z198" s="67" t="n"/>
      <c r="AA198" s="67" t="n"/>
      <c r="AB198" s="67" t="n"/>
      <c r="AC198" s="67" t="n"/>
      <c r="AD198" s="67" t="n"/>
      <c r="AE198" s="67" t="n"/>
      <c r="AF198" s="67" t="n"/>
      <c r="AG198" s="67" t="n"/>
      <c r="AH198" s="67" t="n"/>
      <c r="AI198" s="67" t="n"/>
      <c r="AJ198" s="67" t="n"/>
      <c r="AK198" s="67" t="n"/>
      <c r="AL198" s="67" t="n"/>
      <c r="AM198" s="67" t="n"/>
      <c r="AN198" s="67" t="n"/>
      <c r="AO198" s="67" t="n"/>
      <c r="AP198" s="67" t="n"/>
      <c r="AQ198" s="67" t="n"/>
      <c r="AR198" s="67" t="n"/>
      <c r="AS198" s="67" t="n"/>
      <c r="AT198" s="67" t="n"/>
      <c r="AU198" s="67" t="n"/>
      <c r="AV198" s="67" t="n"/>
      <c r="AW198" s="67" t="n"/>
      <c r="AX198" s="67" t="n"/>
      <c r="AY198" s="67" t="n"/>
      <c r="AZ198" s="67" t="n"/>
      <c r="BA198" s="67" t="n"/>
      <c r="BB198" s="67" t="n"/>
      <c r="BC198" s="67" t="n"/>
      <c r="BD198" s="67" t="n"/>
      <c r="BE198" s="67" t="n"/>
      <c r="BF198" s="67" t="n"/>
      <c r="BG198" s="67" t="n"/>
      <c r="BH198" s="67" t="n"/>
      <c r="BI198" s="67" t="n"/>
      <c r="BJ198" s="67" t="n"/>
      <c r="BK198" s="67" t="n"/>
      <c r="BL198" s="67" t="n"/>
    </row>
    <row r="199">
      <c r="A199" s="4" t="inlineStr">
        <is>
          <t>CASS</t>
        </is>
      </c>
      <c r="B199" s="4" t="inlineStr">
        <is>
          <t>Cass Information Systems Inc</t>
        </is>
      </c>
      <c r="C199" s="4" t="inlineStr">
        <is>
          <t>정보기술</t>
        </is>
      </c>
      <c r="D199" s="65" t="n">
        <v>0.000174</v>
      </c>
      <c r="E199" s="65" t="n">
        <v>0.000163</v>
      </c>
      <c r="F199" s="65" t="n">
        <v>0.000163</v>
      </c>
      <c r="G199" s="65" t="n">
        <v>0.000153</v>
      </c>
      <c r="H199" s="65" t="n">
        <v>0.000162</v>
      </c>
      <c r="I199" s="65" t="n">
        <v>0.000161</v>
      </c>
    </row>
    <row r="200">
      <c r="A200" s="66" t="inlineStr">
        <is>
          <t>FG</t>
        </is>
      </c>
      <c r="B200" s="66" t="inlineStr">
        <is>
          <t>F&amp;G Annuities And Life Inc</t>
        </is>
      </c>
      <c r="C200" s="66" t="inlineStr">
        <is>
          <t>금융</t>
        </is>
      </c>
      <c r="D200" s="67" t="n"/>
      <c r="E200" s="67" t="n"/>
      <c r="F200" s="67" t="n"/>
      <c r="G200" s="67" t="n"/>
      <c r="H200" s="67" t="n"/>
      <c r="I200" s="67" t="n"/>
      <c r="J200" s="67" t="n"/>
      <c r="K200" s="67" t="n"/>
      <c r="L200" s="67" t="n"/>
      <c r="M200" s="67" t="n"/>
      <c r="N200" s="67" t="n"/>
      <c r="O200" s="67" t="n"/>
      <c r="P200" s="67" t="n"/>
      <c r="Q200" s="67" t="n"/>
      <c r="R200" s="67" t="n"/>
      <c r="S200" s="67" t="n"/>
      <c r="T200" s="67" t="n"/>
      <c r="U200" s="67" t="n"/>
      <c r="V200" s="67" t="n"/>
      <c r="W200" s="67" t="n"/>
      <c r="X200" s="67" t="n"/>
      <c r="Y200" s="67" t="n"/>
      <c r="Z200" s="67" t="n"/>
      <c r="AA200" s="67" t="n"/>
      <c r="AB200" s="67" t="n"/>
      <c r="AC200" s="67" t="n"/>
      <c r="AD200" s="67" t="n"/>
      <c r="AE200" s="67" t="n"/>
      <c r="AF200" s="67" t="n"/>
      <c r="AG200" s="67" t="n"/>
      <c r="AH200" s="67" t="n"/>
      <c r="AI200" s="67" t="n"/>
      <c r="AJ200" s="67" t="n"/>
      <c r="AK200" s="67" t="n"/>
      <c r="AL200" s="67" t="n"/>
      <c r="AM200" s="67" t="n"/>
      <c r="AN200" s="67" t="n"/>
      <c r="AO200" s="67" t="n"/>
      <c r="AP200" s="67" t="n"/>
      <c r="AQ200" s="67" t="n"/>
      <c r="AR200" s="67" t="n"/>
      <c r="AS200" s="67" t="n"/>
      <c r="AT200" s="67" t="n"/>
      <c r="AU200" s="67" t="n"/>
      <c r="AV200" s="67" t="n"/>
      <c r="AW200" s="67" t="n"/>
      <c r="AX200" s="67" t="n"/>
      <c r="AY200" s="67" t="n"/>
      <c r="AZ200" s="67" t="n"/>
      <c r="BA200" s="67" t="n"/>
      <c r="BB200" s="67" t="n"/>
      <c r="BC200" s="67" t="n"/>
      <c r="BD200" s="67" t="n"/>
      <c r="BE200" s="67" t="n"/>
      <c r="BF200" s="67" t="n"/>
      <c r="BG200" s="67" t="n"/>
      <c r="BH200" s="67" t="n"/>
      <c r="BI200" s="67" t="n"/>
      <c r="BJ200" s="67" t="n"/>
      <c r="BK200" s="67" t="n"/>
      <c r="BL200" s="67" t="n"/>
    </row>
    <row r="201">
      <c r="A201" s="4" t="inlineStr">
        <is>
          <t>VTS</t>
        </is>
      </c>
      <c r="B201" s="4" t="inlineStr">
        <is>
          <t>Vitesse Energy Inc</t>
        </is>
      </c>
      <c r="C201" s="4" t="inlineStr">
        <is>
          <t>에너지</t>
        </is>
      </c>
      <c r="T201" s="65" t="n">
        <v>0</v>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O64"/>
  <sheetViews>
    <sheetView workbookViewId="0">
      <pane xSplit="3" ySplit="3" topLeftCell="D4" activePane="bottomRight" state="frozen"/>
      <selection pane="topRight"/>
      <selection pane="bottomLeft"/>
      <selection pane="bottomRight" activeCell="A1" sqref="A1"/>
    </sheetView>
  </sheetViews>
  <sheetFormatPr baseColWidth="8" defaultRowHeight="15"/>
  <cols>
    <col width="9" customWidth="1" min="1" max="1"/>
    <col width="12" customWidth="1" min="2" max="2"/>
    <col width="9" customWidth="1" min="3" max="3"/>
    <col width="11" customWidth="1" min="4" max="4"/>
    <col width="11" customWidth="1" min="5" max="5"/>
    <col width="11" customWidth="1" min="6" max="6"/>
    <col width="11" customWidth="1" min="7" max="7"/>
    <col width="11" customWidth="1" min="8" max="8"/>
    <col width="11" customWidth="1" min="9" max="9"/>
    <col width="11" customWidth="1" min="10" max="10"/>
    <col width="11" customWidth="1" min="11" max="11"/>
    <col width="11" customWidth="1" min="12" max="12"/>
    <col width="11" customWidth="1" min="13" max="13"/>
    <col width="11" customWidth="1" min="14" max="14"/>
    <col width="11" customWidth="1" min="15" max="15"/>
  </cols>
  <sheetData>
    <row r="1">
      <c r="A1" s="1" t="inlineStr">
        <is>
          <t>SCHD 월별 섹터 비중 (매월 첫 거래일)</t>
        </is>
      </c>
    </row>
    <row r="3" ht="34" customHeight="1">
      <c r="A3" s="23" t="inlineStr">
        <is>
          <t>월</t>
        </is>
      </c>
      <c r="B3" s="23" t="inlineStr">
        <is>
          <t>기준일</t>
        </is>
      </c>
      <c r="C3" s="23" t="inlineStr">
        <is>
          <t>방식</t>
        </is>
      </c>
      <c r="D3" s="23" t="inlineStr">
        <is>
          <t>필수소비재</t>
        </is>
      </c>
      <c r="E3" s="23" t="inlineStr">
        <is>
          <t>헬스케어</t>
        </is>
      </c>
      <c r="F3" s="23" t="inlineStr">
        <is>
          <t>에너지</t>
        </is>
      </c>
      <c r="G3" s="23" t="inlineStr">
        <is>
          <t>정보기술</t>
        </is>
      </c>
      <c r="H3" s="23" t="inlineStr">
        <is>
          <t>산업재</t>
        </is>
      </c>
      <c r="I3" s="23" t="inlineStr">
        <is>
          <t>금융</t>
        </is>
      </c>
      <c r="J3" s="23" t="inlineStr">
        <is>
          <t>경기소비재</t>
        </is>
      </c>
      <c r="K3" s="23" t="inlineStr">
        <is>
          <t>커뮤니케이션</t>
        </is>
      </c>
      <c r="L3" s="23" t="inlineStr">
        <is>
          <t>유틸리티</t>
        </is>
      </c>
      <c r="M3" s="23" t="inlineStr">
        <is>
          <t>부동산</t>
        </is>
      </c>
      <c r="N3" s="23" t="inlineStr">
        <is>
          <t>소재</t>
        </is>
      </c>
      <c r="O3" s="23" t="inlineStr">
        <is>
          <t>현금</t>
        </is>
      </c>
    </row>
    <row r="4">
      <c r="A4" s="55" t="inlineStr">
        <is>
          <t>2021-10</t>
        </is>
      </c>
      <c r="B4" s="56" t="n">
        <v>44470</v>
      </c>
      <c r="C4" s="69" t="inlineStr">
        <is>
          <t>official</t>
        </is>
      </c>
      <c r="D4" s="70" t="n">
        <v>0.139019</v>
      </c>
      <c r="E4" s="70" t="n">
        <v>0.121351</v>
      </c>
      <c r="F4" s="70" t="n">
        <v>0.018978</v>
      </c>
      <c r="G4" s="70" t="n">
        <v>0.161538</v>
      </c>
      <c r="H4" s="70" t="n">
        <v>0.178102</v>
      </c>
      <c r="I4" s="70" t="n">
        <v>0.2264000000000001</v>
      </c>
      <c r="J4" s="70" t="n">
        <v>0.06602899999999999</v>
      </c>
      <c r="K4" s="70" t="n">
        <v>0.050818</v>
      </c>
      <c r="L4" s="55" t="n"/>
      <c r="M4" s="55" t="n"/>
      <c r="N4" s="70" t="n">
        <v>0.035709</v>
      </c>
      <c r="O4" s="70" t="n">
        <v>0.001444</v>
      </c>
    </row>
    <row r="5">
      <c r="A5" s="55" t="inlineStr">
        <is>
          <t>2021-11</t>
        </is>
      </c>
      <c r="B5" s="56" t="n">
        <v>44501</v>
      </c>
      <c r="C5" s="69" t="inlineStr">
        <is>
          <t>official</t>
        </is>
      </c>
      <c r="D5" s="70" t="n">
        <v>0.137773</v>
      </c>
      <c r="E5" s="70" t="n">
        <v>0.123238</v>
      </c>
      <c r="F5" s="70" t="n">
        <v>0.01998</v>
      </c>
      <c r="G5" s="70" t="n">
        <v>0.154951</v>
      </c>
      <c r="H5" s="70" t="n">
        <v>0.179879</v>
      </c>
      <c r="I5" s="70" t="n">
        <v>0.230551</v>
      </c>
      <c r="J5" s="70" t="n">
        <v>0.07083099999999999</v>
      </c>
      <c r="K5" s="70" t="n">
        <v>0.047738</v>
      </c>
      <c r="L5" s="55" t="n"/>
      <c r="M5" s="55" t="n"/>
      <c r="N5" s="70" t="n">
        <v>0.034113</v>
      </c>
      <c r="O5" s="70" t="n">
        <v>0.000915</v>
      </c>
    </row>
    <row r="6">
      <c r="A6" s="55" t="inlineStr">
        <is>
          <t>2021-12</t>
        </is>
      </c>
      <c r="B6" s="56" t="n">
        <v>44531</v>
      </c>
      <c r="C6" s="69" t="inlineStr">
        <is>
          <t>official</t>
        </is>
      </c>
      <c r="D6" s="70" t="n">
        <v>0.136613</v>
      </c>
      <c r="E6" s="70" t="n">
        <v>0.125336</v>
      </c>
      <c r="F6" s="70" t="n">
        <v>0.018382</v>
      </c>
      <c r="G6" s="70" t="n">
        <v>0.158863</v>
      </c>
      <c r="H6" s="70" t="n">
        <v>0.1800529999999999</v>
      </c>
      <c r="I6" s="70" t="n">
        <v>0.222382</v>
      </c>
      <c r="J6" s="70" t="n">
        <v>0.07434500000000002</v>
      </c>
      <c r="K6" s="70" t="n">
        <v>0.04624</v>
      </c>
      <c r="L6" s="55" t="n"/>
      <c r="M6" s="55" t="n"/>
      <c r="N6" s="70" t="n">
        <v>0.03362100000000001</v>
      </c>
      <c r="O6" s="70" t="n">
        <v>0.001187</v>
      </c>
    </row>
    <row r="7">
      <c r="A7" s="55" t="inlineStr">
        <is>
          <t>2022-01</t>
        </is>
      </c>
      <c r="B7" s="56" t="n">
        <v>44564</v>
      </c>
      <c r="C7" s="69" t="inlineStr">
        <is>
          <t>official</t>
        </is>
      </c>
      <c r="D7" s="70" t="n">
        <v>0.142222</v>
      </c>
      <c r="E7" s="70" t="n">
        <v>0.127312</v>
      </c>
      <c r="F7" s="70" t="n">
        <v>0.01843</v>
      </c>
      <c r="G7" s="70" t="n">
        <v>0.162993</v>
      </c>
      <c r="H7" s="70" t="n">
        <v>0.182401</v>
      </c>
      <c r="I7" s="70" t="n">
        <v>0.211604</v>
      </c>
      <c r="J7" s="70" t="n">
        <v>0.064053</v>
      </c>
      <c r="K7" s="70" t="n">
        <v>0.04939499999999999</v>
      </c>
      <c r="L7" s="55" t="n"/>
      <c r="M7" s="55" t="n"/>
      <c r="N7" s="70" t="n">
        <v>0.03430299999999999</v>
      </c>
      <c r="O7" s="70" t="n">
        <v>0.001577</v>
      </c>
    </row>
    <row r="8">
      <c r="A8" s="55" t="inlineStr">
        <is>
          <t>2022-02</t>
        </is>
      </c>
      <c r="B8" s="56" t="n">
        <v>44593</v>
      </c>
      <c r="C8" s="69" t="inlineStr">
        <is>
          <t>official</t>
        </is>
      </c>
      <c r="D8" s="70" t="n">
        <v>0.149601</v>
      </c>
      <c r="E8" s="70" t="n">
        <v>0.129419</v>
      </c>
      <c r="F8" s="70" t="n">
        <v>0.020347</v>
      </c>
      <c r="G8" s="70" t="n">
        <v>0.155341</v>
      </c>
      <c r="H8" s="70" t="n">
        <v>0.177491</v>
      </c>
      <c r="I8" s="70" t="n">
        <v>0.2195910000000001</v>
      </c>
      <c r="J8" s="70" t="n">
        <v>0.059892</v>
      </c>
      <c r="K8" s="70" t="n">
        <v>0.05178899999999999</v>
      </c>
      <c r="L8" s="55" t="n"/>
      <c r="M8" s="55" t="n"/>
      <c r="N8" s="70" t="n">
        <v>0.03482</v>
      </c>
      <c r="O8" s="70" t="n">
        <v>0.000485</v>
      </c>
    </row>
    <row r="9">
      <c r="A9" s="55" t="inlineStr">
        <is>
          <t>2022-03</t>
        </is>
      </c>
      <c r="B9" s="56" t="n">
        <v>44621</v>
      </c>
      <c r="C9" s="69" t="inlineStr">
        <is>
          <t>official</t>
        </is>
      </c>
      <c r="D9" s="70" t="n">
        <v>0.150726</v>
      </c>
      <c r="E9" s="70" t="n">
        <v>0.125182</v>
      </c>
      <c r="F9" s="70" t="n">
        <v>0.021539</v>
      </c>
      <c r="G9" s="70" t="n">
        <v>0.153286</v>
      </c>
      <c r="H9" s="70" t="n">
        <v>0.177843</v>
      </c>
      <c r="I9" s="70" t="n">
        <v>0.221366</v>
      </c>
      <c r="J9" s="70" t="n">
        <v>0.05526199999999999</v>
      </c>
      <c r="K9" s="70" t="n">
        <v>0.05398500000000001</v>
      </c>
      <c r="L9" s="55" t="n"/>
      <c r="M9" s="55" t="n"/>
      <c r="N9" s="70" t="n">
        <v>0.03710700000000001</v>
      </c>
      <c r="O9" s="70" t="n">
        <v>0.0009180000000000001</v>
      </c>
    </row>
    <row r="10">
      <c r="A10" s="55" t="inlineStr">
        <is>
          <t>2022-04</t>
        </is>
      </c>
      <c r="B10" s="56" t="n">
        <v>44652</v>
      </c>
      <c r="C10" s="69" t="inlineStr">
        <is>
          <t>official</t>
        </is>
      </c>
      <c r="D10" s="70" t="n">
        <v>0.141574</v>
      </c>
      <c r="E10" s="70" t="n">
        <v>0.121988</v>
      </c>
      <c r="F10" s="70" t="n">
        <v>0.046156</v>
      </c>
      <c r="G10" s="70" t="n">
        <v>0.157922</v>
      </c>
      <c r="H10" s="70" t="n">
        <v>0.1582450000000001</v>
      </c>
      <c r="I10" s="70" t="n">
        <v>0.213189</v>
      </c>
      <c r="J10" s="70" t="n">
        <v>0.060432</v>
      </c>
      <c r="K10" s="70" t="n">
        <v>0.05479199999999999</v>
      </c>
      <c r="L10" s="70" t="n">
        <v>0.003036</v>
      </c>
      <c r="M10" s="55" t="n"/>
      <c r="N10" s="70" t="n">
        <v>0.04061599999999999</v>
      </c>
      <c r="O10" s="70" t="n">
        <v>0.001283</v>
      </c>
    </row>
    <row r="11">
      <c r="A11" s="55" t="inlineStr">
        <is>
          <t>2022-05</t>
        </is>
      </c>
      <c r="B11" s="56" t="n">
        <v>44683</v>
      </c>
      <c r="C11" s="69" t="inlineStr">
        <is>
          <t>official</t>
        </is>
      </c>
      <c r="D11" s="70" t="n">
        <v>0.155517</v>
      </c>
      <c r="E11" s="70" t="n">
        <v>0.127249</v>
      </c>
      <c r="F11" s="70" t="n">
        <v>0.048044</v>
      </c>
      <c r="G11" s="70" t="n">
        <v>0.152703</v>
      </c>
      <c r="H11" s="70" t="n">
        <v>0.158339</v>
      </c>
      <c r="I11" s="70" t="n">
        <v>0.1984579999999999</v>
      </c>
      <c r="J11" s="70" t="n">
        <v>0.063765</v>
      </c>
      <c r="K11" s="70" t="n">
        <v>0.050973</v>
      </c>
      <c r="L11" s="70" t="n">
        <v>0.002973</v>
      </c>
      <c r="M11" s="55" t="n"/>
      <c r="N11" s="70" t="n">
        <v>0.04126300000000001</v>
      </c>
      <c r="O11" s="70" t="n">
        <v>0.001543</v>
      </c>
    </row>
    <row r="12">
      <c r="A12" s="55" t="inlineStr">
        <is>
          <t>2022-06</t>
        </is>
      </c>
      <c r="B12" s="56" t="n">
        <v>44713</v>
      </c>
      <c r="C12" s="69" t="inlineStr">
        <is>
          <t>official</t>
        </is>
      </c>
      <c r="D12" s="70" t="n">
        <v>0.146273</v>
      </c>
      <c r="E12" s="70" t="n">
        <v>0.131316</v>
      </c>
      <c r="F12" s="70" t="n">
        <v>0.052887</v>
      </c>
      <c r="G12" s="70" t="n">
        <v>0.149388</v>
      </c>
      <c r="H12" s="70" t="n">
        <v>0.15606</v>
      </c>
      <c r="I12" s="70" t="n">
        <v>0.2018</v>
      </c>
      <c r="J12" s="70" t="n">
        <v>0.06209700000000001</v>
      </c>
      <c r="K12" s="70" t="n">
        <v>0.053612</v>
      </c>
      <c r="L12" s="70" t="n">
        <v>0.003669</v>
      </c>
      <c r="M12" s="55" t="n"/>
      <c r="N12" s="70" t="n">
        <v>0.040031</v>
      </c>
      <c r="O12" s="70" t="n">
        <v>0.000404</v>
      </c>
    </row>
    <row r="13">
      <c r="A13" s="55" t="inlineStr">
        <is>
          <t>2022-07</t>
        </is>
      </c>
      <c r="B13" s="56" t="n">
        <v>44743</v>
      </c>
      <c r="C13" s="69" t="inlineStr">
        <is>
          <t>official</t>
        </is>
      </c>
      <c r="D13" s="70" t="n">
        <v>0.146583</v>
      </c>
      <c r="E13" s="70" t="n">
        <v>0.128608</v>
      </c>
      <c r="F13" s="70" t="n">
        <v>0.047037</v>
      </c>
      <c r="G13" s="70" t="n">
        <v>0.160847</v>
      </c>
      <c r="H13" s="70" t="n">
        <v>0.155866</v>
      </c>
      <c r="I13" s="70" t="n">
        <v>0.198306</v>
      </c>
      <c r="J13" s="70" t="n">
        <v>0.063634</v>
      </c>
      <c r="K13" s="70" t="n">
        <v>0.05618699999999999</v>
      </c>
      <c r="L13" s="70" t="n">
        <v>0.003312</v>
      </c>
      <c r="M13" s="55" t="n"/>
      <c r="N13" s="70" t="n">
        <v>0.037394</v>
      </c>
      <c r="O13" s="70" t="n">
        <v>0.000475</v>
      </c>
    </row>
    <row r="14">
      <c r="A14" s="55" t="inlineStr">
        <is>
          <t>2022-08</t>
        </is>
      </c>
      <c r="B14" s="56" t="n">
        <v>44774</v>
      </c>
      <c r="C14" s="69" t="inlineStr">
        <is>
          <t>official</t>
        </is>
      </c>
      <c r="D14" s="70" t="n">
        <v>0.145868</v>
      </c>
      <c r="E14" s="70" t="n">
        <v>0.122496</v>
      </c>
      <c r="F14" s="70" t="n">
        <v>0.046829</v>
      </c>
      <c r="G14" s="70" t="n">
        <v>0.164686</v>
      </c>
      <c r="H14" s="70" t="n">
        <v>0.163181</v>
      </c>
      <c r="I14" s="70" t="n">
        <v>0.2008929999999999</v>
      </c>
      <c r="J14" s="70" t="n">
        <v>0.06781699999999999</v>
      </c>
      <c r="K14" s="70" t="n">
        <v>0.051104</v>
      </c>
      <c r="L14" s="70" t="n">
        <v>0.00316</v>
      </c>
      <c r="M14" s="55" t="n"/>
      <c r="N14" s="70" t="n">
        <v>0.032713</v>
      </c>
      <c r="O14" s="70" t="n">
        <v>0.0008690000000000001</v>
      </c>
    </row>
    <row r="15">
      <c r="A15" s="55" t="inlineStr">
        <is>
          <t>2022-09</t>
        </is>
      </c>
      <c r="B15" s="56" t="n">
        <v>44805</v>
      </c>
      <c r="C15" s="69" t="inlineStr">
        <is>
          <t>official</t>
        </is>
      </c>
      <c r="D15" s="70" t="n">
        <v>0.146545</v>
      </c>
      <c r="E15" s="70" t="n">
        <v>0.118676</v>
      </c>
      <c r="F15" s="70" t="n">
        <v>0.05140500000000001</v>
      </c>
      <c r="G15" s="70" t="n">
        <v>0.161844</v>
      </c>
      <c r="H15" s="70" t="n">
        <v>0.162515</v>
      </c>
      <c r="I15" s="70" t="n">
        <v>0.2051059999999999</v>
      </c>
      <c r="J15" s="70" t="n">
        <v>0.06743900000000001</v>
      </c>
      <c r="K15" s="70" t="n">
        <v>0.048374</v>
      </c>
      <c r="L15" s="70" t="n">
        <v>0.003555</v>
      </c>
      <c r="M15" s="55" t="n"/>
      <c r="N15" s="70" t="n">
        <v>0.031337</v>
      </c>
      <c r="O15" s="70" t="n">
        <v>0.000368</v>
      </c>
    </row>
    <row r="16">
      <c r="A16" s="55" t="inlineStr">
        <is>
          <t>2022-10</t>
        </is>
      </c>
      <c r="B16" s="56" t="n">
        <v>44837</v>
      </c>
      <c r="C16" s="69" t="inlineStr">
        <is>
          <t>official</t>
        </is>
      </c>
      <c r="D16" s="70" t="n">
        <v>0.139579</v>
      </c>
      <c r="E16" s="70" t="n">
        <v>0.124402</v>
      </c>
      <c r="F16" s="70" t="n">
        <v>0.051372</v>
      </c>
      <c r="G16" s="70" t="n">
        <v>0.157905</v>
      </c>
      <c r="H16" s="70" t="n">
        <v>0.163208</v>
      </c>
      <c r="I16" s="70" t="n">
        <v>0.2065439999999999</v>
      </c>
      <c r="J16" s="70" t="n">
        <v>0.06537899999999999</v>
      </c>
      <c r="K16" s="70" t="n">
        <v>0.05368200000000001</v>
      </c>
      <c r="L16" s="70" t="n">
        <v>0.003536</v>
      </c>
      <c r="M16" s="55" t="n"/>
      <c r="N16" s="70" t="n">
        <v>0.03143</v>
      </c>
      <c r="O16" s="70" t="n">
        <v>0.001788</v>
      </c>
    </row>
    <row r="17">
      <c r="A17" s="55" t="inlineStr">
        <is>
          <t>2022-11</t>
        </is>
      </c>
      <c r="B17" s="56" t="n">
        <v>44866</v>
      </c>
      <c r="C17" s="69" t="inlineStr">
        <is>
          <t>official</t>
        </is>
      </c>
      <c r="D17" s="70" t="n">
        <v>0.138831</v>
      </c>
      <c r="E17" s="70" t="n">
        <v>0.128639</v>
      </c>
      <c r="F17" s="70" t="n">
        <v>0.055411</v>
      </c>
      <c r="G17" s="70" t="n">
        <v>0.15661</v>
      </c>
      <c r="H17" s="70" t="n">
        <v>0.1683639999999999</v>
      </c>
      <c r="I17" s="70" t="n">
        <v>0.205671</v>
      </c>
      <c r="J17" s="70" t="n">
        <v>0.06350999999999998</v>
      </c>
      <c r="K17" s="70" t="n">
        <v>0.048995</v>
      </c>
      <c r="L17" s="70" t="n">
        <v>0.003701</v>
      </c>
      <c r="M17" s="55" t="n"/>
      <c r="N17" s="70" t="n">
        <v>0.029243</v>
      </c>
      <c r="O17" s="70" t="n">
        <v>0.000663</v>
      </c>
    </row>
    <row r="18">
      <c r="A18" s="55" t="inlineStr">
        <is>
          <t>2022-12</t>
        </is>
      </c>
      <c r="B18" s="56" t="n">
        <v>44896</v>
      </c>
      <c r="C18" s="69" t="inlineStr">
        <is>
          <t>official</t>
        </is>
      </c>
      <c r="D18" s="70" t="n">
        <v>0.133987</v>
      </c>
      <c r="E18" s="70" t="n">
        <v>0.129439</v>
      </c>
      <c r="F18" s="70" t="n">
        <v>0.055101</v>
      </c>
      <c r="G18" s="70" t="n">
        <v>0.163418</v>
      </c>
      <c r="H18" s="70" t="n">
        <v>0.163791</v>
      </c>
      <c r="I18" s="70" t="n">
        <v>0.2036779999999999</v>
      </c>
      <c r="J18" s="70" t="n">
        <v>0.06458</v>
      </c>
      <c r="K18" s="70" t="n">
        <v>0.04871199999999999</v>
      </c>
      <c r="L18" s="70" t="n">
        <v>0.003313</v>
      </c>
      <c r="M18" s="55" t="n"/>
      <c r="N18" s="70" t="n">
        <v>0.030255</v>
      </c>
      <c r="O18" s="70" t="n">
        <v>0.000505</v>
      </c>
    </row>
    <row r="19">
      <c r="A19" s="55" t="inlineStr">
        <is>
          <t>2023-01</t>
        </is>
      </c>
      <c r="B19" s="56" t="n">
        <v>44929</v>
      </c>
      <c r="C19" s="69" t="inlineStr">
        <is>
          <t>official</t>
        </is>
      </c>
      <c r="D19" s="70" t="n">
        <v>0.139767</v>
      </c>
      <c r="E19" s="70" t="n">
        <v>0.11868</v>
      </c>
      <c r="F19" s="70" t="n">
        <v>0.05437899999999999</v>
      </c>
      <c r="G19" s="70" t="n">
        <v>0.160078</v>
      </c>
      <c r="H19" s="70" t="n">
        <v>0.165633</v>
      </c>
      <c r="I19" s="70" t="n">
        <v>0.2051140000000001</v>
      </c>
      <c r="J19" s="70" t="n">
        <v>0.06408900000000001</v>
      </c>
      <c r="K19" s="70" t="n">
        <v>0.05609100000000001</v>
      </c>
      <c r="L19" s="70" t="n">
        <v>0.002622</v>
      </c>
      <c r="M19" s="55" t="n"/>
      <c r="N19" s="70" t="n">
        <v>0.031182</v>
      </c>
      <c r="O19" s="70" t="n">
        <v>0.00045</v>
      </c>
    </row>
    <row r="20">
      <c r="A20" s="55" t="inlineStr">
        <is>
          <t>2023-02</t>
        </is>
      </c>
      <c r="B20" s="56" t="n">
        <v>44958</v>
      </c>
      <c r="C20" s="69" t="inlineStr">
        <is>
          <t>official</t>
        </is>
      </c>
      <c r="D20" s="70" t="n">
        <v>0.132827</v>
      </c>
      <c r="E20" s="70" t="n">
        <v>0.108389</v>
      </c>
      <c r="F20" s="70" t="n">
        <v>0.056217</v>
      </c>
      <c r="G20" s="70" t="n">
        <v>0.161251</v>
      </c>
      <c r="H20" s="70" t="n">
        <v>0.161524</v>
      </c>
      <c r="I20" s="70" t="n">
        <v>0.2171920000000001</v>
      </c>
      <c r="J20" s="70" t="n">
        <v>0.06492999999999999</v>
      </c>
      <c r="K20" s="70" t="n">
        <v>0.05927499999999999</v>
      </c>
      <c r="L20" s="70" t="n">
        <v>0.002772</v>
      </c>
      <c r="M20" s="55" t="n"/>
      <c r="N20" s="70" t="n">
        <v>0.034389</v>
      </c>
      <c r="O20" s="70" t="n">
        <v>0.000644</v>
      </c>
    </row>
    <row r="21">
      <c r="A21" s="55" t="inlineStr">
        <is>
          <t>2023-03</t>
        </is>
      </c>
      <c r="B21" s="56" t="n">
        <v>44986</v>
      </c>
      <c r="C21" s="69" t="inlineStr">
        <is>
          <t>official</t>
        </is>
      </c>
      <c r="D21" s="70" t="n">
        <v>0.136098</v>
      </c>
      <c r="E21" s="70" t="n">
        <v>0.105709</v>
      </c>
      <c r="F21" s="70" t="n">
        <v>0.052455</v>
      </c>
      <c r="G21" s="70" t="n">
        <v>0.164338</v>
      </c>
      <c r="H21" s="70" t="n">
        <v>0.164952</v>
      </c>
      <c r="I21" s="70" t="n">
        <v>0.2173949999999999</v>
      </c>
      <c r="J21" s="70" t="n">
        <v>0.06284299999999998</v>
      </c>
      <c r="K21" s="70" t="n">
        <v>0.058126</v>
      </c>
      <c r="L21" s="70" t="n">
        <v>0.002745</v>
      </c>
      <c r="M21" s="55" t="n"/>
      <c r="N21" s="70" t="n">
        <v>0.031658</v>
      </c>
      <c r="O21" s="70" t="n">
        <v>0.001244</v>
      </c>
    </row>
    <row r="22">
      <c r="A22" s="55" t="inlineStr">
        <is>
          <t>2023-04</t>
        </is>
      </c>
      <c r="B22" s="56" t="n">
        <v>45019</v>
      </c>
      <c r="C22" s="69" t="inlineStr">
        <is>
          <t>official</t>
        </is>
      </c>
      <c r="D22" s="70" t="n">
        <v>0.132846</v>
      </c>
      <c r="E22" s="70" t="n">
        <v>0.162306</v>
      </c>
      <c r="F22" s="70" t="n">
        <v>0.092511</v>
      </c>
      <c r="G22" s="70" t="n">
        <v>0.124899</v>
      </c>
      <c r="H22" s="70" t="n">
        <v>0.177352</v>
      </c>
      <c r="I22" s="70" t="n">
        <v>0.140495</v>
      </c>
      <c r="J22" s="70" t="n">
        <v>0.08123600000000002</v>
      </c>
      <c r="K22" s="70" t="n">
        <v>0.049307</v>
      </c>
      <c r="L22" s="70" t="n">
        <v>0.002786</v>
      </c>
      <c r="M22" s="55" t="n"/>
      <c r="N22" s="70" t="n">
        <v>0.03437</v>
      </c>
      <c r="O22" s="70" t="n">
        <v>6.499999999999999e-05</v>
      </c>
    </row>
    <row r="23">
      <c r="A23" s="55" t="inlineStr">
        <is>
          <t>2023-05</t>
        </is>
      </c>
      <c r="B23" s="56" t="n">
        <v>45047</v>
      </c>
      <c r="C23" s="69" t="inlineStr">
        <is>
          <t>official</t>
        </is>
      </c>
      <c r="D23" s="70" t="n">
        <v>0.141036</v>
      </c>
      <c r="E23" s="70" t="n">
        <v>0.163022</v>
      </c>
      <c r="F23" s="70" t="n">
        <v>0.09327999999999999</v>
      </c>
      <c r="G23" s="70" t="n">
        <v>0.116915</v>
      </c>
      <c r="H23" s="70" t="n">
        <v>0.175158</v>
      </c>
      <c r="I23" s="70" t="n">
        <v>0.1410689999999999</v>
      </c>
      <c r="J23" s="70" t="n">
        <v>0.081732</v>
      </c>
      <c r="K23" s="70" t="n">
        <v>0.049772</v>
      </c>
      <c r="L23" s="70" t="n">
        <v>0.002795</v>
      </c>
      <c r="M23" s="55" t="n"/>
      <c r="N23" s="70" t="n">
        <v>0.03374899999999999</v>
      </c>
      <c r="O23" s="70" t="n">
        <v>0.001485</v>
      </c>
    </row>
    <row r="24">
      <c r="A24" s="55" t="inlineStr">
        <is>
          <t>2023-06</t>
        </is>
      </c>
      <c r="B24" s="56" t="n">
        <v>45078</v>
      </c>
      <c r="C24" s="69" t="inlineStr">
        <is>
          <t>official</t>
        </is>
      </c>
      <c r="D24" s="70" t="n">
        <v>0.137786</v>
      </c>
      <c r="E24" s="70" t="n">
        <v>0.160435</v>
      </c>
      <c r="F24" s="70" t="n">
        <v>0.08762399999999999</v>
      </c>
      <c r="G24" s="70" t="n">
        <v>0.137943</v>
      </c>
      <c r="H24" s="70" t="n">
        <v>0.171317</v>
      </c>
      <c r="I24" s="70" t="n">
        <v>0.139087</v>
      </c>
      <c r="J24" s="70" t="n">
        <v>0.08131499999999998</v>
      </c>
      <c r="K24" s="70" t="n">
        <v>0.04726</v>
      </c>
      <c r="L24" s="70" t="n">
        <v>0.002877</v>
      </c>
      <c r="M24" s="55" t="n"/>
      <c r="N24" s="70" t="n">
        <v>0.031117</v>
      </c>
      <c r="O24" s="70" t="n">
        <v>0.000766</v>
      </c>
    </row>
    <row r="25">
      <c r="A25" s="55" t="inlineStr">
        <is>
          <t>2023-07</t>
        </is>
      </c>
      <c r="B25" s="56" t="n">
        <v>45110</v>
      </c>
      <c r="C25" s="69" t="inlineStr">
        <is>
          <t>official</t>
        </is>
      </c>
      <c r="D25" s="70" t="n">
        <v>0.131134</v>
      </c>
      <c r="E25" s="70" t="n">
        <v>0.155748</v>
      </c>
      <c r="F25" s="70" t="n">
        <v>0.09041400000000001</v>
      </c>
      <c r="G25" s="70" t="n">
        <v>0.124718</v>
      </c>
      <c r="H25" s="70" t="n">
        <v>0.180934</v>
      </c>
      <c r="I25" s="70" t="n">
        <v>0.1451569999999999</v>
      </c>
      <c r="J25" s="70" t="n">
        <v>0.08557100000000001</v>
      </c>
      <c r="K25" s="70" t="n">
        <v>0.048818</v>
      </c>
      <c r="L25" s="70" t="n">
        <v>0.003092</v>
      </c>
      <c r="M25" s="55" t="n"/>
      <c r="N25" s="70" t="n">
        <v>0.032523</v>
      </c>
      <c r="O25" s="70" t="n">
        <v>0.001186</v>
      </c>
    </row>
    <row r="26">
      <c r="A26" s="55" t="inlineStr">
        <is>
          <t>2023-08</t>
        </is>
      </c>
      <c r="B26" s="56" t="n">
        <v>45139</v>
      </c>
      <c r="C26" s="69" t="inlineStr">
        <is>
          <t>official</t>
        </is>
      </c>
      <c r="D26" s="70" t="n">
        <v>0.12728</v>
      </c>
      <c r="E26" s="70" t="n">
        <v>0.152418</v>
      </c>
      <c r="F26" s="70" t="n">
        <v>0.094527</v>
      </c>
      <c r="G26" s="70" t="n">
        <v>0.12177</v>
      </c>
      <c r="H26" s="70" t="n">
        <v>0.182619</v>
      </c>
      <c r="I26" s="70" t="n">
        <v>0.156235</v>
      </c>
      <c r="J26" s="70" t="n">
        <v>0.08356900000000002</v>
      </c>
      <c r="K26" s="70" t="n">
        <v>0.04315799999999999</v>
      </c>
      <c r="L26" s="70" t="n">
        <v>0.002992</v>
      </c>
      <c r="M26" s="55" t="n"/>
      <c r="N26" s="70" t="n">
        <v>0.03329800000000001</v>
      </c>
      <c r="O26" s="70" t="n">
        <v>0.0005949999999999999</v>
      </c>
    </row>
    <row r="27">
      <c r="A27" s="55" t="inlineStr">
        <is>
          <t>2023-09</t>
        </is>
      </c>
      <c r="B27" s="56" t="n">
        <v>45170</v>
      </c>
      <c r="C27" s="69" t="inlineStr">
        <is>
          <t>official</t>
        </is>
      </c>
      <c r="D27" s="70" t="n">
        <v>0.124548</v>
      </c>
      <c r="E27" s="70" t="n">
        <v>0.158036</v>
      </c>
      <c r="F27" s="70" t="n">
        <v>0.09472799999999999</v>
      </c>
      <c r="G27" s="70" t="n">
        <v>0.126328</v>
      </c>
      <c r="H27" s="70" t="n">
        <v>0.1797299999999999</v>
      </c>
      <c r="I27" s="70" t="n">
        <v>0.150493</v>
      </c>
      <c r="J27" s="70" t="n">
        <v>0.08207</v>
      </c>
      <c r="K27" s="70" t="n">
        <v>0.044477</v>
      </c>
      <c r="L27" s="70" t="n">
        <v>0.002996</v>
      </c>
      <c r="M27" s="55" t="n"/>
      <c r="N27" s="70" t="n">
        <v>0.03234099999999999</v>
      </c>
      <c r="O27" s="70" t="n">
        <v>0.001195</v>
      </c>
    </row>
    <row r="28">
      <c r="A28" s="55" t="inlineStr">
        <is>
          <t>2023-10</t>
        </is>
      </c>
      <c r="B28" s="56" t="n">
        <v>45201</v>
      </c>
      <c r="C28" s="69" t="inlineStr">
        <is>
          <t>official</t>
        </is>
      </c>
      <c r="D28" s="70" t="n">
        <v>0.127618</v>
      </c>
      <c r="E28" s="70" t="n">
        <v>0.165959</v>
      </c>
      <c r="F28" s="70" t="n">
        <v>0.09975399999999998</v>
      </c>
      <c r="G28" s="70" t="n">
        <v>0.116769</v>
      </c>
      <c r="H28" s="70" t="n">
        <v>0.176297</v>
      </c>
      <c r="I28" s="70" t="n">
        <v>0.150928</v>
      </c>
      <c r="J28" s="70" t="n">
        <v>0.07936499999999999</v>
      </c>
      <c r="K28" s="70" t="n">
        <v>0.044873</v>
      </c>
      <c r="L28" s="70" t="n">
        <v>0.00319</v>
      </c>
      <c r="M28" s="55" t="n"/>
      <c r="N28" s="70" t="n">
        <v>0.03241</v>
      </c>
      <c r="O28" s="70" t="n">
        <v>0.000566</v>
      </c>
    </row>
    <row r="29">
      <c r="A29" s="55" t="inlineStr">
        <is>
          <t>2023-11</t>
        </is>
      </c>
      <c r="B29" s="56" t="n">
        <v>45231</v>
      </c>
      <c r="C29" s="69" t="inlineStr">
        <is>
          <t>official</t>
        </is>
      </c>
      <c r="D29" s="70" t="n">
        <v>0.129583</v>
      </c>
      <c r="E29" s="70" t="n">
        <v>0.165357</v>
      </c>
      <c r="F29" s="70" t="n">
        <v>0.096701</v>
      </c>
      <c r="G29" s="70" t="n">
        <v>0.116893</v>
      </c>
      <c r="H29" s="70" t="n">
        <v>0.179646</v>
      </c>
      <c r="I29" s="70" t="n">
        <v>0.147516</v>
      </c>
      <c r="J29" s="70" t="n">
        <v>0.07569899999999999</v>
      </c>
      <c r="K29" s="70" t="n">
        <v>0.049884</v>
      </c>
      <c r="L29" s="70" t="n">
        <v>0.003643</v>
      </c>
      <c r="M29" s="55" t="n"/>
      <c r="N29" s="70" t="n">
        <v>0.033162</v>
      </c>
      <c r="O29" s="70" t="n">
        <v>0.0006900000000000001</v>
      </c>
    </row>
    <row r="30">
      <c r="A30" s="55" t="inlineStr">
        <is>
          <t>2023-12</t>
        </is>
      </c>
      <c r="B30" s="56" t="n">
        <v>45261</v>
      </c>
      <c r="C30" s="69" t="inlineStr">
        <is>
          <t>official</t>
        </is>
      </c>
      <c r="D30" s="70" t="n">
        <v>0.126373</v>
      </c>
      <c r="E30" s="70" t="n">
        <v>0.158218</v>
      </c>
      <c r="F30" s="70" t="n">
        <v>0.09001799999999999</v>
      </c>
      <c r="G30" s="70" t="n">
        <v>0.113977</v>
      </c>
      <c r="H30" s="70" t="n">
        <v>0.178392</v>
      </c>
      <c r="I30" s="70" t="n">
        <v>0.162377</v>
      </c>
      <c r="J30" s="70" t="n">
        <v>0.07741399999999998</v>
      </c>
      <c r="K30" s="70" t="n">
        <v>0.051672</v>
      </c>
      <c r="L30" s="70" t="n">
        <v>0.003885</v>
      </c>
      <c r="M30" s="55" t="n"/>
      <c r="N30" s="70" t="n">
        <v>0.033526</v>
      </c>
      <c r="O30" s="70" t="n">
        <v>0.000414</v>
      </c>
    </row>
    <row r="31">
      <c r="A31" s="55" t="inlineStr">
        <is>
          <t>2024-01</t>
        </is>
      </c>
      <c r="B31" s="56" t="n">
        <v>45293</v>
      </c>
      <c r="C31" s="69" t="inlineStr">
        <is>
          <t>official</t>
        </is>
      </c>
      <c r="D31" s="70" t="n">
        <v>0.119139</v>
      </c>
      <c r="E31" s="70" t="n">
        <v>0.158614</v>
      </c>
      <c r="F31" s="70" t="n">
        <v>0.092212</v>
      </c>
      <c r="G31" s="70" t="n">
        <v>0.125504</v>
      </c>
      <c r="H31" s="70" t="n">
        <v>0.170728</v>
      </c>
      <c r="I31" s="70" t="n">
        <v>0.166842</v>
      </c>
      <c r="J31" s="70" t="n">
        <v>0.081577</v>
      </c>
      <c r="K31" s="70" t="n">
        <v>0.043357</v>
      </c>
      <c r="L31" s="70" t="n">
        <v>0.003846</v>
      </c>
      <c r="M31" s="55" t="n"/>
      <c r="N31" s="70" t="n">
        <v>0.03554199999999999</v>
      </c>
      <c r="O31" s="70" t="n">
        <v>0.000416</v>
      </c>
    </row>
    <row r="32">
      <c r="A32" s="55" t="inlineStr">
        <is>
          <t>2024-02</t>
        </is>
      </c>
      <c r="B32" s="56" t="n">
        <v>45323</v>
      </c>
      <c r="C32" s="69" t="inlineStr">
        <is>
          <t>official</t>
        </is>
      </c>
      <c r="D32" s="70" t="n">
        <v>0.119249</v>
      </c>
      <c r="E32" s="70" t="n">
        <v>0.167396</v>
      </c>
      <c r="F32" s="70" t="n">
        <v>0.091132</v>
      </c>
      <c r="G32" s="70" t="n">
        <v>0.125488</v>
      </c>
      <c r="H32" s="70" t="n">
        <v>0.165264</v>
      </c>
      <c r="I32" s="70" t="n">
        <v>0.163263</v>
      </c>
      <c r="J32" s="70" t="n">
        <v>0.08108800000000001</v>
      </c>
      <c r="K32" s="70" t="n">
        <v>0.048067</v>
      </c>
      <c r="L32" s="70" t="n">
        <v>0.003916</v>
      </c>
      <c r="M32" s="55" t="n"/>
      <c r="N32" s="70" t="n">
        <v>0.033058</v>
      </c>
      <c r="O32" s="70" t="n">
        <v>0.000624</v>
      </c>
    </row>
    <row r="33">
      <c r="A33" s="55" t="inlineStr">
        <is>
          <t>2024-03</t>
        </is>
      </c>
      <c r="B33" s="56" t="n">
        <v>45352</v>
      </c>
      <c r="C33" s="69" t="inlineStr">
        <is>
          <t>official</t>
        </is>
      </c>
      <c r="D33" s="70" t="n">
        <v>0.117387</v>
      </c>
      <c r="E33" s="70" t="n">
        <v>0.163894</v>
      </c>
      <c r="F33" s="70" t="n">
        <v>0.09262100000000001</v>
      </c>
      <c r="G33" s="70" t="n">
        <v>0.128543</v>
      </c>
      <c r="H33" s="70" t="n">
        <v>0.16506</v>
      </c>
      <c r="I33" s="70" t="n">
        <v>0.163757</v>
      </c>
      <c r="J33" s="70" t="n">
        <v>0.08548299999999999</v>
      </c>
      <c r="K33" s="70" t="n">
        <v>0.044324</v>
      </c>
      <c r="L33" s="70" t="n">
        <v>0.003987</v>
      </c>
      <c r="M33" s="55" t="n"/>
      <c r="N33" s="70" t="n">
        <v>0.03213</v>
      </c>
      <c r="O33" s="70" t="n">
        <v>0.000746</v>
      </c>
    </row>
    <row r="34">
      <c r="A34" s="55" t="inlineStr">
        <is>
          <t>2024-04</t>
        </is>
      </c>
      <c r="B34" s="56" t="n">
        <v>45383</v>
      </c>
      <c r="C34" s="69" t="inlineStr">
        <is>
          <t>official</t>
        </is>
      </c>
      <c r="D34" s="70" t="n">
        <v>0.138456</v>
      </c>
      <c r="E34" s="70" t="n">
        <v>0.156622</v>
      </c>
      <c r="F34" s="70" t="n">
        <v>0.128005</v>
      </c>
      <c r="G34" s="70" t="n">
        <v>0.086691</v>
      </c>
      <c r="H34" s="70" t="n">
        <v>0.134629</v>
      </c>
      <c r="I34" s="70" t="n">
        <v>0.1736389999999999</v>
      </c>
      <c r="J34" s="70" t="n">
        <v>0.100431</v>
      </c>
      <c r="K34" s="70" t="n">
        <v>0.046873</v>
      </c>
      <c r="L34" s="70" t="n">
        <v>0.0003</v>
      </c>
      <c r="M34" s="55" t="n"/>
      <c r="N34" s="70" t="n">
        <v>0.031118</v>
      </c>
      <c r="O34" s="70" t="n">
        <v>0.001113</v>
      </c>
    </row>
    <row r="35">
      <c r="A35" s="55" t="inlineStr">
        <is>
          <t>2024-05</t>
        </is>
      </c>
      <c r="B35" s="56" t="n">
        <v>45413</v>
      </c>
      <c r="C35" s="69" t="inlineStr">
        <is>
          <t>official</t>
        </is>
      </c>
      <c r="D35" s="70" t="n">
        <v>0.147832</v>
      </c>
      <c r="E35" s="70" t="n">
        <v>0.148184</v>
      </c>
      <c r="F35" s="70" t="n">
        <v>0.134271</v>
      </c>
      <c r="G35" s="70" t="n">
        <v>0.08945899999999998</v>
      </c>
      <c r="H35" s="70" t="n">
        <v>0.138482</v>
      </c>
      <c r="I35" s="70" t="n">
        <v>0.1699779999999999</v>
      </c>
      <c r="J35" s="70" t="n">
        <v>0.09269499999999997</v>
      </c>
      <c r="K35" s="70" t="n">
        <v>0.04647300000000001</v>
      </c>
      <c r="L35" s="70" t="n">
        <v>0.000318</v>
      </c>
      <c r="M35" s="55" t="n"/>
      <c r="N35" s="70" t="n">
        <v>0.031088</v>
      </c>
      <c r="O35" s="70" t="n">
        <v>0.001434</v>
      </c>
    </row>
    <row r="36">
      <c r="A36" s="55" t="inlineStr">
        <is>
          <t>2024-06</t>
        </is>
      </c>
      <c r="B36" s="56" t="n">
        <v>45446</v>
      </c>
      <c r="C36" s="69" t="inlineStr">
        <is>
          <t>official</t>
        </is>
      </c>
      <c r="D36" s="70" t="n">
        <v>0.146689</v>
      </c>
      <c r="E36" s="70" t="n">
        <v>0.151807</v>
      </c>
      <c r="F36" s="70" t="n">
        <v>0.130546</v>
      </c>
      <c r="G36" s="70" t="n">
        <v>0.09092700000000001</v>
      </c>
      <c r="H36" s="70" t="n">
        <v>0.134615</v>
      </c>
      <c r="I36" s="70" t="n">
        <v>0.170777</v>
      </c>
      <c r="J36" s="70" t="n">
        <v>0.09223100000000001</v>
      </c>
      <c r="K36" s="70" t="n">
        <v>0.047446</v>
      </c>
      <c r="L36" s="70" t="n">
        <v>0.000371</v>
      </c>
      <c r="M36" s="55" t="n"/>
      <c r="N36" s="70" t="n">
        <v>0.031701</v>
      </c>
      <c r="O36" s="70" t="n">
        <v>0.000528</v>
      </c>
    </row>
    <row r="37">
      <c r="A37" s="55" t="inlineStr">
        <is>
          <t>2024-07</t>
        </is>
      </c>
      <c r="B37" s="56" t="n">
        <v>45474</v>
      </c>
      <c r="C37" s="69" t="inlineStr">
        <is>
          <t>official</t>
        </is>
      </c>
      <c r="D37" s="70" t="n">
        <v>0.142445</v>
      </c>
      <c r="E37" s="70" t="n">
        <v>0.1549</v>
      </c>
      <c r="F37" s="70" t="n">
        <v>0.129957</v>
      </c>
      <c r="G37" s="70" t="n">
        <v>0.08770299999999999</v>
      </c>
      <c r="H37" s="70" t="n">
        <v>0.133023</v>
      </c>
      <c r="I37" s="70" t="n">
        <v>0.172769</v>
      </c>
      <c r="J37" s="70" t="n">
        <v>0.09907699999999998</v>
      </c>
      <c r="K37" s="70" t="n">
        <v>0.04661</v>
      </c>
      <c r="L37" s="70" t="n">
        <v>0.000331</v>
      </c>
      <c r="M37" s="55" t="n"/>
      <c r="N37" s="70" t="n">
        <v>0.030622</v>
      </c>
      <c r="O37" s="70" t="n">
        <v>0.011012</v>
      </c>
    </row>
    <row r="38">
      <c r="A38" s="55" t="inlineStr">
        <is>
          <t>2024-08</t>
        </is>
      </c>
      <c r="B38" s="56" t="n">
        <v>45505</v>
      </c>
      <c r="C38" s="69" t="inlineStr">
        <is>
          <t>official</t>
        </is>
      </c>
      <c r="D38" s="70" t="n">
        <v>0.140667</v>
      </c>
      <c r="E38" s="70" t="n">
        <v>0.159809</v>
      </c>
      <c r="F38" s="70" t="n">
        <v>0.124742</v>
      </c>
      <c r="G38" s="70" t="n">
        <v>0.08572</v>
      </c>
      <c r="H38" s="70" t="n">
        <v>0.134048</v>
      </c>
      <c r="I38" s="70" t="n">
        <v>0.183275</v>
      </c>
      <c r="J38" s="70" t="n">
        <v>0.09372499999999999</v>
      </c>
      <c r="K38" s="70" t="n">
        <v>0.04402</v>
      </c>
      <c r="L38" s="70" t="n">
        <v>0.000338</v>
      </c>
      <c r="M38" s="55" t="n"/>
      <c r="N38" s="70" t="n">
        <v>0.03056</v>
      </c>
      <c r="O38" s="70" t="n">
        <v>0.0006219999999999999</v>
      </c>
    </row>
    <row r="39">
      <c r="A39" s="55" t="inlineStr">
        <is>
          <t>2024-09</t>
        </is>
      </c>
      <c r="B39" s="56" t="n">
        <v>45538</v>
      </c>
      <c r="C39" s="69" t="inlineStr">
        <is>
          <t>official</t>
        </is>
      </c>
      <c r="D39" s="70" t="n">
        <v>0.145466</v>
      </c>
      <c r="E39" s="70" t="n">
        <v>0.159209</v>
      </c>
      <c r="F39" s="70" t="n">
        <v>0.118846</v>
      </c>
      <c r="G39" s="70" t="n">
        <v>0.087398</v>
      </c>
      <c r="H39" s="70" t="n">
        <v>0.132883</v>
      </c>
      <c r="I39" s="70" t="n">
        <v>0.182176</v>
      </c>
      <c r="J39" s="70" t="n">
        <v>0.09467600000000001</v>
      </c>
      <c r="K39" s="70" t="n">
        <v>0.044152</v>
      </c>
      <c r="L39" s="70" t="n">
        <v>0.000361</v>
      </c>
      <c r="M39" s="55" t="n"/>
      <c r="N39" s="70" t="n">
        <v>0.031101</v>
      </c>
      <c r="O39" s="70" t="n">
        <v>0.000955</v>
      </c>
    </row>
    <row r="40">
      <c r="A40" s="55" t="inlineStr">
        <is>
          <t>2024-10</t>
        </is>
      </c>
      <c r="B40" s="56" t="n">
        <v>45566</v>
      </c>
      <c r="C40" s="69" t="inlineStr">
        <is>
          <t>official</t>
        </is>
      </c>
      <c r="D40" s="70" t="n">
        <v>0.139882</v>
      </c>
      <c r="E40" s="70" t="n">
        <v>0.157886</v>
      </c>
      <c r="F40" s="70" t="n">
        <v>0.118959</v>
      </c>
      <c r="G40" s="70" t="n">
        <v>0.087754</v>
      </c>
      <c r="H40" s="70" t="n">
        <v>0.134186</v>
      </c>
      <c r="I40" s="70" t="n">
        <v>0.181517</v>
      </c>
      <c r="J40" s="70" t="n">
        <v>0.09689699999999998</v>
      </c>
      <c r="K40" s="70" t="n">
        <v>0.04905300000000001</v>
      </c>
      <c r="L40" s="70" t="n">
        <v>0.000383</v>
      </c>
      <c r="M40" s="55" t="n"/>
      <c r="N40" s="70" t="n">
        <v>0.031073</v>
      </c>
      <c r="O40" s="70" t="n">
        <v>0.000395</v>
      </c>
    </row>
    <row r="41">
      <c r="A41" s="55" t="inlineStr">
        <is>
          <t>2024-11</t>
        </is>
      </c>
      <c r="B41" s="56" t="n">
        <v>45597</v>
      </c>
      <c r="C41" s="69" t="inlineStr">
        <is>
          <t>official</t>
        </is>
      </c>
      <c r="D41" s="70" t="n">
        <v>0.135996</v>
      </c>
      <c r="E41" s="70" t="n">
        <v>0.161319</v>
      </c>
      <c r="F41" s="70" t="n">
        <v>0.119424</v>
      </c>
      <c r="G41" s="70" t="n">
        <v>0.08769199999999999</v>
      </c>
      <c r="H41" s="70" t="n">
        <v>0.133177</v>
      </c>
      <c r="I41" s="70" t="n">
        <v>0.189573</v>
      </c>
      <c r="J41" s="70" t="n">
        <v>0.09322699999999998</v>
      </c>
      <c r="K41" s="70" t="n">
        <v>0.046267</v>
      </c>
      <c r="L41" s="70" t="n">
        <v>0.000358</v>
      </c>
      <c r="M41" s="55" t="n"/>
      <c r="N41" s="70" t="n">
        <v>0.030158</v>
      </c>
      <c r="O41" s="70" t="n">
        <v>0.001013</v>
      </c>
    </row>
    <row r="42">
      <c r="A42" s="55" t="inlineStr">
        <is>
          <t>2024-12</t>
        </is>
      </c>
      <c r="B42" s="56" t="n">
        <v>45628</v>
      </c>
      <c r="C42" s="69" t="inlineStr">
        <is>
          <t>official</t>
        </is>
      </c>
      <c r="D42" s="70" t="n">
        <v>0.131891</v>
      </c>
      <c r="E42" s="70" t="n">
        <v>0.146285</v>
      </c>
      <c r="F42" s="70" t="n">
        <v>0.125976</v>
      </c>
      <c r="G42" s="70" t="n">
        <v>0.08705499999999999</v>
      </c>
      <c r="H42" s="70" t="n">
        <v>0.131265</v>
      </c>
      <c r="I42" s="70" t="n">
        <v>0.2005019999999999</v>
      </c>
      <c r="J42" s="70" t="n">
        <v>0.09705500000000003</v>
      </c>
      <c r="K42" s="70" t="n">
        <v>0.04650499999999999</v>
      </c>
      <c r="L42" s="70" t="n">
        <v>0.000357</v>
      </c>
      <c r="M42" s="55" t="n"/>
      <c r="N42" s="70" t="n">
        <v>0.029342</v>
      </c>
      <c r="O42" s="70" t="n">
        <v>0.000862</v>
      </c>
    </row>
    <row r="43">
      <c r="A43" s="55" t="inlineStr">
        <is>
          <t>2025-01</t>
        </is>
      </c>
      <c r="B43" s="56" t="n">
        <v>45659</v>
      </c>
      <c r="C43" s="69" t="inlineStr">
        <is>
          <t>official</t>
        </is>
      </c>
      <c r="D43" s="70" t="n">
        <v>0.143288</v>
      </c>
      <c r="E43" s="70" t="n">
        <v>0.166171</v>
      </c>
      <c r="F43" s="70" t="n">
        <v>0.116356</v>
      </c>
      <c r="G43" s="70" t="n">
        <v>0.08709500000000001</v>
      </c>
      <c r="H43" s="70" t="n">
        <v>0.13235</v>
      </c>
      <c r="I43" s="70" t="n">
        <v>0.186779</v>
      </c>
      <c r="J43" s="70" t="n">
        <v>0.091546</v>
      </c>
      <c r="K43" s="70" t="n">
        <v>0.045375</v>
      </c>
      <c r="L43" s="70" t="n">
        <v>0.000329</v>
      </c>
      <c r="M43" s="55" t="n"/>
      <c r="N43" s="70" t="n">
        <v>0.027713</v>
      </c>
      <c r="O43" s="70" t="n">
        <v>0.001067</v>
      </c>
    </row>
    <row r="44">
      <c r="A44" s="55" t="inlineStr">
        <is>
          <t>2025-02</t>
        </is>
      </c>
      <c r="B44" s="56" t="n">
        <v>45691</v>
      </c>
      <c r="C44" s="69" t="inlineStr">
        <is>
          <t>official</t>
        </is>
      </c>
      <c r="D44" s="70" t="n">
        <v>0.140124</v>
      </c>
      <c r="E44" s="70" t="n">
        <v>0.17029</v>
      </c>
      <c r="F44" s="70" t="n">
        <v>0.117383</v>
      </c>
      <c r="G44" s="70" t="n">
        <v>0.086059</v>
      </c>
      <c r="H44" s="70" t="n">
        <v>0.126312</v>
      </c>
      <c r="I44" s="70" t="n">
        <v>0.1896020000000001</v>
      </c>
      <c r="J44" s="70" t="n">
        <v>0.09361499999999999</v>
      </c>
      <c r="K44" s="70" t="n">
        <v>0.0441</v>
      </c>
      <c r="L44" s="70" t="n">
        <v>0.000323</v>
      </c>
      <c r="M44" s="55" t="n"/>
      <c r="N44" s="70" t="n">
        <v>0.027559</v>
      </c>
      <c r="O44" s="70" t="n">
        <v>0.00074</v>
      </c>
    </row>
    <row r="45">
      <c r="A45" s="55" t="inlineStr">
        <is>
          <t>2025-03</t>
        </is>
      </c>
      <c r="B45" s="56" t="n">
        <v>45719</v>
      </c>
      <c r="C45" s="69" t="inlineStr">
        <is>
          <t>official</t>
        </is>
      </c>
      <c r="D45" s="70" t="n">
        <v>0.148023</v>
      </c>
      <c r="E45" s="70" t="n">
        <v>0.176064</v>
      </c>
      <c r="F45" s="70" t="n">
        <v>0.117573</v>
      </c>
      <c r="G45" s="70" t="n">
        <v>0.087643</v>
      </c>
      <c r="H45" s="70" t="n">
        <v>0.125077</v>
      </c>
      <c r="I45" s="70" t="n">
        <v>0.1781969999999999</v>
      </c>
      <c r="J45" s="70" t="n">
        <v>0.08981199999999999</v>
      </c>
      <c r="K45" s="70" t="n">
        <v>0.04669899999999999</v>
      </c>
      <c r="L45" s="70" t="n">
        <v>0.00034</v>
      </c>
      <c r="M45" s="55" t="n"/>
      <c r="N45" s="70" t="n">
        <v>0.026569</v>
      </c>
      <c r="O45" s="70" t="n">
        <v>0.0009229999999999999</v>
      </c>
    </row>
    <row r="46">
      <c r="A46" s="55" t="inlineStr">
        <is>
          <t>2025-04</t>
        </is>
      </c>
      <c r="B46" s="56" t="n">
        <v>45748</v>
      </c>
      <c r="C46" s="69" t="inlineStr">
        <is>
          <t>official</t>
        </is>
      </c>
      <c r="D46" s="70" t="n">
        <v>0.190136</v>
      </c>
      <c r="E46" s="70" t="n">
        <v>0.156391</v>
      </c>
      <c r="F46" s="70" t="n">
        <v>0.2102860000000001</v>
      </c>
      <c r="G46" s="70" t="n">
        <v>0.07847900000000001</v>
      </c>
      <c r="H46" s="70" t="n">
        <v>0.124169</v>
      </c>
      <c r="I46" s="70" t="n">
        <v>0.08340699999999998</v>
      </c>
      <c r="J46" s="70" t="n">
        <v>0.07836</v>
      </c>
      <c r="K46" s="70" t="n">
        <v>0.047844</v>
      </c>
      <c r="L46" s="70" t="n">
        <v>0.000387</v>
      </c>
      <c r="M46" s="55" t="n"/>
      <c r="N46" s="70" t="n">
        <v>0.027924</v>
      </c>
      <c r="O46" s="70" t="n">
        <v>0.000526</v>
      </c>
    </row>
    <row r="47">
      <c r="A47" s="55" t="inlineStr">
        <is>
          <t>2025-05</t>
        </is>
      </c>
      <c r="B47" s="56" t="n">
        <v>45778</v>
      </c>
      <c r="C47" s="69" t="inlineStr">
        <is>
          <t>official</t>
        </is>
      </c>
      <c r="D47" s="70" t="n">
        <v>0.198082</v>
      </c>
      <c r="E47" s="70" t="n">
        <v>0.154119</v>
      </c>
      <c r="F47" s="70" t="n">
        <v>0.189605</v>
      </c>
      <c r="G47" s="70" t="n">
        <v>0.078142</v>
      </c>
      <c r="H47" s="70" t="n">
        <v>0.130631</v>
      </c>
      <c r="I47" s="70" t="n">
        <v>0.085912</v>
      </c>
      <c r="J47" s="70" t="n">
        <v>0.08252599999999999</v>
      </c>
      <c r="K47" s="70" t="n">
        <v>0.04991700000000001</v>
      </c>
      <c r="L47" s="70" t="n">
        <v>0.000402</v>
      </c>
      <c r="M47" s="55" t="n"/>
      <c r="N47" s="70" t="n">
        <v>0.028013</v>
      </c>
      <c r="O47" s="70" t="n">
        <v>0.000494</v>
      </c>
    </row>
    <row r="48">
      <c r="A48" s="55" t="inlineStr">
        <is>
          <t>2025-06</t>
        </is>
      </c>
      <c r="B48" s="56" t="n">
        <v>45810</v>
      </c>
      <c r="C48" s="69" t="inlineStr">
        <is>
          <t>official</t>
        </is>
      </c>
      <c r="D48" s="70" t="n">
        <v>0.195733</v>
      </c>
      <c r="E48" s="70" t="n">
        <v>0.144926</v>
      </c>
      <c r="F48" s="70" t="n">
        <v>0.187259</v>
      </c>
      <c r="G48" s="70" t="n">
        <v>0.08596599999999999</v>
      </c>
      <c r="H48" s="70" t="n">
        <v>0.13209</v>
      </c>
      <c r="I48" s="70" t="n">
        <v>0.08776800000000001</v>
      </c>
      <c r="J48" s="70" t="n">
        <v>0.08441699999999999</v>
      </c>
      <c r="K48" s="70" t="n">
        <v>0.049287</v>
      </c>
      <c r="L48" s="70" t="n">
        <v>0.000417</v>
      </c>
      <c r="M48" s="55" t="n"/>
      <c r="N48" s="70" t="n">
        <v>0.028391</v>
      </c>
      <c r="O48" s="70" t="n">
        <v>0.0009180000000000001</v>
      </c>
    </row>
    <row r="49">
      <c r="A49" s="55" t="inlineStr">
        <is>
          <t>2025-07</t>
        </is>
      </c>
      <c r="B49" s="56" t="n">
        <v>45839</v>
      </c>
      <c r="C49" s="69" t="inlineStr">
        <is>
          <t>official</t>
        </is>
      </c>
      <c r="D49" s="70" t="n">
        <v>0.187538</v>
      </c>
      <c r="E49" s="70" t="n">
        <v>0.15485</v>
      </c>
      <c r="F49" s="70" t="n">
        <v>0.1917150000000001</v>
      </c>
      <c r="G49" s="70" t="n">
        <v>0.08971899999999999</v>
      </c>
      <c r="H49" s="70" t="n">
        <v>0.124668</v>
      </c>
      <c r="I49" s="70" t="n">
        <v>0.08887200000000002</v>
      </c>
      <c r="J49" s="70" t="n">
        <v>0.08350900000000001</v>
      </c>
      <c r="K49" s="70" t="n">
        <v>0.04504899999999999</v>
      </c>
      <c r="L49" s="70" t="n">
        <v>0.000428</v>
      </c>
      <c r="M49" s="55" t="n"/>
      <c r="N49" s="70" t="n">
        <v>0.030617</v>
      </c>
      <c r="O49" s="70" t="n">
        <v>0.0007639999999999999</v>
      </c>
    </row>
    <row r="50">
      <c r="A50" s="55" t="inlineStr">
        <is>
          <t>2025-08</t>
        </is>
      </c>
      <c r="B50" s="56" t="n">
        <v>45870</v>
      </c>
      <c r="C50" s="69" t="inlineStr">
        <is>
          <t>official</t>
        </is>
      </c>
      <c r="D50" s="70" t="n">
        <v>0.191014</v>
      </c>
      <c r="E50" s="70" t="n">
        <v>0.155237</v>
      </c>
      <c r="F50" s="70" t="n">
        <v>0.199071</v>
      </c>
      <c r="G50" s="70" t="n">
        <v>0.08333</v>
      </c>
      <c r="H50" s="70" t="n">
        <v>0.11908</v>
      </c>
      <c r="I50" s="70" t="n">
        <v>0.09052500000000008</v>
      </c>
      <c r="J50" s="70" t="n">
        <v>0.08257800000000001</v>
      </c>
      <c r="K50" s="70" t="n">
        <v>0.044907</v>
      </c>
      <c r="L50" s="70" t="n">
        <v>0.000436</v>
      </c>
      <c r="M50" s="55" t="n"/>
      <c r="N50" s="70" t="n">
        <v>0.030931</v>
      </c>
      <c r="O50" s="70" t="n">
        <v>0.000526</v>
      </c>
    </row>
    <row r="51">
      <c r="A51" s="55" t="inlineStr">
        <is>
          <t>2025-09</t>
        </is>
      </c>
      <c r="B51" s="56" t="n">
        <v>45902</v>
      </c>
      <c r="C51" s="69" t="inlineStr">
        <is>
          <t>official</t>
        </is>
      </c>
      <c r="D51" s="70" t="n">
        <v>0.189813</v>
      </c>
      <c r="E51" s="70" t="n">
        <v>0.156831</v>
      </c>
      <c r="F51" s="70" t="n">
        <v>0.197597</v>
      </c>
      <c r="G51" s="70" t="n">
        <v>0.08441499999999999</v>
      </c>
      <c r="H51" s="70" t="n">
        <v>0.116698</v>
      </c>
      <c r="I51" s="70" t="n">
        <v>0.09144199999999998</v>
      </c>
      <c r="J51" s="70" t="n">
        <v>0.08557899999999999</v>
      </c>
      <c r="K51" s="70" t="n">
        <v>0.044493</v>
      </c>
      <c r="L51" s="70" t="n">
        <v>0.000381</v>
      </c>
      <c r="M51" s="55" t="n"/>
      <c r="N51" s="70" t="n">
        <v>0.029154</v>
      </c>
      <c r="O51" s="70" t="n">
        <v>0.000856</v>
      </c>
    </row>
    <row r="52">
      <c r="A52" s="55" t="inlineStr">
        <is>
          <t>2025-10</t>
        </is>
      </c>
      <c r="B52" s="56" t="n">
        <v>45931</v>
      </c>
      <c r="C52" s="69" t="inlineStr">
        <is>
          <t>official</t>
        </is>
      </c>
      <c r="D52" s="70" t="n">
        <v>0.184532</v>
      </c>
      <c r="E52" s="70" t="n">
        <v>0.16062</v>
      </c>
      <c r="F52" s="70" t="n">
        <v>0.19289</v>
      </c>
      <c r="G52" s="70" t="n">
        <v>0.082763</v>
      </c>
      <c r="H52" s="70" t="n">
        <v>0.122454</v>
      </c>
      <c r="I52" s="70" t="n">
        <v>0.09343000000000001</v>
      </c>
      <c r="J52" s="70" t="n">
        <v>0.08496199999999997</v>
      </c>
      <c r="K52" s="70" t="n">
        <v>0.04667</v>
      </c>
      <c r="L52" s="70" t="n">
        <v>0.000374</v>
      </c>
      <c r="M52" s="55" t="n"/>
      <c r="N52" s="70" t="n">
        <v>0.028664</v>
      </c>
      <c r="O52" s="70" t="n">
        <v>0.000547</v>
      </c>
    </row>
    <row r="53">
      <c r="A53" s="55" t="inlineStr">
        <is>
          <t>2025-11</t>
        </is>
      </c>
      <c r="B53" s="56" t="n">
        <v>45964</v>
      </c>
      <c r="C53" s="69" t="inlineStr">
        <is>
          <t>official</t>
        </is>
      </c>
      <c r="D53" s="70" t="n">
        <v>0.1841430000000001</v>
      </c>
      <c r="E53" s="70" t="n">
        <v>0.16604</v>
      </c>
      <c r="F53" s="70" t="n">
        <v>0.193864</v>
      </c>
      <c r="G53" s="70" t="n">
        <v>0.08297800000000001</v>
      </c>
      <c r="H53" s="70" t="n">
        <v>0.122323</v>
      </c>
      <c r="I53" s="70" t="n">
        <v>0.09159699999999996</v>
      </c>
      <c r="J53" s="70" t="n">
        <v>0.085921</v>
      </c>
      <c r="K53" s="70" t="n">
        <v>0.043479</v>
      </c>
      <c r="L53" s="70" t="n">
        <v>0.00043</v>
      </c>
      <c r="M53" s="55" t="n"/>
      <c r="N53" s="70" t="n">
        <v>0.026567</v>
      </c>
      <c r="O53" s="70" t="n">
        <v>0.000485</v>
      </c>
    </row>
    <row r="54">
      <c r="A54" s="55" t="inlineStr">
        <is>
          <t>2025-12</t>
        </is>
      </c>
      <c r="B54" s="56" t="n">
        <v>45992</v>
      </c>
      <c r="C54" s="69" t="inlineStr">
        <is>
          <t>official</t>
        </is>
      </c>
      <c r="D54" s="70" t="n">
        <v>0.183424</v>
      </c>
      <c r="E54" s="70" t="n">
        <v>0.18167</v>
      </c>
      <c r="F54" s="70" t="n">
        <v>0.191729</v>
      </c>
      <c r="G54" s="70" t="n">
        <v>0.08376699999999999</v>
      </c>
      <c r="H54" s="70" t="n">
        <v>0.114906</v>
      </c>
      <c r="I54" s="70" t="n">
        <v>0.09277899999999997</v>
      </c>
      <c r="J54" s="70" t="n">
        <v>0.08153199999999998</v>
      </c>
      <c r="K54" s="70" t="n">
        <v>0.03978</v>
      </c>
      <c r="L54" s="70" t="n">
        <v>0.000474</v>
      </c>
      <c r="M54" s="55" t="n"/>
      <c r="N54" s="70" t="n">
        <v>0.026813</v>
      </c>
      <c r="O54" s="70" t="n">
        <v>0.000304</v>
      </c>
    </row>
    <row r="55">
      <c r="A55" s="55" t="inlineStr">
        <is>
          <t>2026-01</t>
        </is>
      </c>
      <c r="B55" s="56" t="n">
        <v>46024</v>
      </c>
      <c r="C55" s="69" t="inlineStr">
        <is>
          <t>official</t>
        </is>
      </c>
      <c r="D55" s="70" t="n">
        <v>0.1844480000000001</v>
      </c>
      <c r="E55" s="70" t="n">
        <v>0.161541</v>
      </c>
      <c r="F55" s="70" t="n">
        <v>0.198227</v>
      </c>
      <c r="G55" s="70" t="n">
        <v>0.08172499999999999</v>
      </c>
      <c r="H55" s="70" t="n">
        <v>0.120615</v>
      </c>
      <c r="I55" s="70" t="n">
        <v>0.09651</v>
      </c>
      <c r="J55" s="70" t="n">
        <v>0.08447100000000002</v>
      </c>
      <c r="K55" s="70" t="n">
        <v>0.04255200000000001</v>
      </c>
      <c r="L55" s="70" t="n">
        <v>0.000448</v>
      </c>
      <c r="M55" s="55" t="n"/>
      <c r="N55" s="70" t="n">
        <v>0.026473</v>
      </c>
      <c r="O55" s="70" t="n">
        <v>0.000559</v>
      </c>
    </row>
    <row r="56">
      <c r="A56" s="55" t="inlineStr">
        <is>
          <t>2026-02</t>
        </is>
      </c>
      <c r="B56" s="56" t="n">
        <v>46055</v>
      </c>
      <c r="C56" s="69" t="inlineStr">
        <is>
          <t>official</t>
        </is>
      </c>
      <c r="D56" s="70" t="n">
        <v>0.181965</v>
      </c>
      <c r="E56" s="70" t="n">
        <v>0.152454</v>
      </c>
      <c r="F56" s="70" t="n">
        <v>0.2073540000000001</v>
      </c>
      <c r="G56" s="70" t="n">
        <v>0.08416899999999999</v>
      </c>
      <c r="H56" s="70" t="n">
        <v>0.126765</v>
      </c>
      <c r="I56" s="70" t="n">
        <v>0.08694600000000002</v>
      </c>
      <c r="J56" s="70" t="n">
        <v>0.08315400000000001</v>
      </c>
      <c r="K56" s="70" t="n">
        <v>0.042839</v>
      </c>
      <c r="L56" s="70" t="n">
        <v>0.000443</v>
      </c>
      <c r="M56" s="55" t="n"/>
      <c r="N56" s="70" t="n">
        <v>0.027091</v>
      </c>
      <c r="O56" s="70" t="n">
        <v>0.000419</v>
      </c>
    </row>
    <row r="57">
      <c r="A57" s="55" t="inlineStr">
        <is>
          <t>2026-03</t>
        </is>
      </c>
      <c r="B57" s="56" t="n">
        <v>46083</v>
      </c>
      <c r="C57" s="69" t="inlineStr">
        <is>
          <t>official</t>
        </is>
      </c>
      <c r="D57" s="70" t="n">
        <v>0.188235</v>
      </c>
      <c r="E57" s="70" t="n">
        <v>0.159778</v>
      </c>
      <c r="F57" s="70" t="n">
        <v>0.211402</v>
      </c>
      <c r="G57" s="70" t="n">
        <v>0.07958799999999999</v>
      </c>
      <c r="H57" s="70" t="n">
        <v>0.124343</v>
      </c>
      <c r="I57" s="70" t="n">
        <v>0.07997199999999999</v>
      </c>
      <c r="J57" s="70" t="n">
        <v>0.07969500000000002</v>
      </c>
      <c r="K57" s="70" t="n">
        <v>0.04571</v>
      </c>
      <c r="L57" s="70" t="n">
        <v>0.000448</v>
      </c>
      <c r="M57" s="55" t="n"/>
      <c r="N57" s="70" t="n">
        <v>0.0278</v>
      </c>
      <c r="O57" s="70" t="n">
        <v>0.000495</v>
      </c>
    </row>
    <row r="58">
      <c r="A58" s="55" t="inlineStr">
        <is>
          <t>2026-04</t>
        </is>
      </c>
      <c r="B58" s="56" t="n">
        <v>46113</v>
      </c>
      <c r="C58" s="69" t="inlineStr">
        <is>
          <t>official</t>
        </is>
      </c>
      <c r="D58" s="70" t="n">
        <v>0.193484</v>
      </c>
      <c r="E58" s="70" t="n">
        <v>0.187756</v>
      </c>
      <c r="F58" s="70" t="n">
        <v>0.168327</v>
      </c>
      <c r="G58" s="70" t="n">
        <v>0.110427</v>
      </c>
      <c r="H58" s="70" t="n">
        <v>0.11437</v>
      </c>
      <c r="I58" s="70" t="n">
        <v>0.08991899999999996</v>
      </c>
      <c r="J58" s="70" t="n">
        <v>0.06410700000000001</v>
      </c>
      <c r="K58" s="70" t="n">
        <v>0.06907199999999999</v>
      </c>
      <c r="L58" s="70" t="n">
        <v>0.00036</v>
      </c>
      <c r="M58" s="55" t="n"/>
      <c r="N58" s="55" t="n"/>
      <c r="O58" s="70" t="n">
        <v>0.000505</v>
      </c>
    </row>
    <row r="59">
      <c r="A59" s="55" t="inlineStr">
        <is>
          <t>2026-05</t>
        </is>
      </c>
      <c r="B59" s="56" t="n">
        <v>46143</v>
      </c>
      <c r="C59" s="69" t="inlineStr">
        <is>
          <t>official</t>
        </is>
      </c>
      <c r="D59" s="70" t="n">
        <v>0.193202</v>
      </c>
      <c r="E59" s="70" t="n">
        <v>0.184013</v>
      </c>
      <c r="F59" s="70" t="n">
        <v>0.157974</v>
      </c>
      <c r="G59" s="70" t="n">
        <v>0.134767</v>
      </c>
      <c r="H59" s="70" t="n">
        <v>0.109164</v>
      </c>
      <c r="I59" s="70" t="n">
        <v>0.09418500000000003</v>
      </c>
      <c r="J59" s="70" t="n">
        <v>0.06195699999999998</v>
      </c>
      <c r="K59" s="70" t="n">
        <v>0.06392300000000001</v>
      </c>
      <c r="L59" s="70" t="n">
        <v>0.000357</v>
      </c>
      <c r="M59" s="55" t="n"/>
      <c r="N59" s="55" t="n"/>
      <c r="O59" s="70" t="n">
        <v>0.000456</v>
      </c>
    </row>
    <row r="60">
      <c r="A60" s="55" t="inlineStr">
        <is>
          <t>2026-06</t>
        </is>
      </c>
      <c r="B60" s="56" t="n">
        <v>46174</v>
      </c>
      <c r="C60" s="69" t="inlineStr">
        <is>
          <t>official</t>
        </is>
      </c>
      <c r="D60" s="70" t="n">
        <v>0.184025</v>
      </c>
      <c r="E60" s="70" t="n">
        <v>0.182867</v>
      </c>
      <c r="F60" s="70" t="n">
        <v>0.149948</v>
      </c>
      <c r="G60" s="70" t="n">
        <v>0.153186</v>
      </c>
      <c r="H60" s="70" t="n">
        <v>0.11125</v>
      </c>
      <c r="I60" s="70" t="n">
        <v>0.09066</v>
      </c>
      <c r="J60" s="70" t="n">
        <v>0.066175</v>
      </c>
      <c r="K60" s="70" t="n">
        <v>0.061098</v>
      </c>
      <c r="L60" s="70" t="n">
        <v>0.000354</v>
      </c>
      <c r="M60" s="55" t="n"/>
      <c r="N60" s="55" t="n"/>
      <c r="O60" s="70" t="n">
        <v>0.000438</v>
      </c>
    </row>
    <row r="61">
      <c r="A61" s="55" t="inlineStr">
        <is>
          <t>2026-07</t>
        </is>
      </c>
      <c r="B61" s="56" t="n">
        <v>46204</v>
      </c>
      <c r="C61" s="69" t="inlineStr">
        <is>
          <t>official</t>
        </is>
      </c>
      <c r="D61" s="70" t="n">
        <v>0.20511</v>
      </c>
      <c r="E61" s="70" t="n">
        <v>0.206057</v>
      </c>
      <c r="F61" s="70" t="n">
        <v>0.138489</v>
      </c>
      <c r="G61" s="70" t="n">
        <v>0.092362</v>
      </c>
      <c r="H61" s="70" t="n">
        <v>0.117723</v>
      </c>
      <c r="I61" s="70" t="n">
        <v>0.10156</v>
      </c>
      <c r="J61" s="70" t="n">
        <v>0.076405</v>
      </c>
      <c r="K61" s="70" t="n">
        <v>0.060141</v>
      </c>
      <c r="L61" s="70" t="n">
        <v>0.00108</v>
      </c>
      <c r="M61" s="55" t="n"/>
      <c r="N61" s="55" t="n"/>
      <c r="O61" s="70" t="n">
        <v>0.001068</v>
      </c>
    </row>
    <row r="62">
      <c r="A62" s="55" t="inlineStr">
        <is>
          <t>2026-08</t>
        </is>
      </c>
      <c r="B62" s="56" t="n">
        <v>46237</v>
      </c>
      <c r="C62" s="69" t="inlineStr">
        <is>
          <t>official</t>
        </is>
      </c>
      <c r="D62" s="70" t="n">
        <v>0.197339</v>
      </c>
      <c r="E62" s="70" t="n">
        <v>0.20919</v>
      </c>
      <c r="F62" s="70" t="n">
        <v>0.149276</v>
      </c>
      <c r="G62" s="70" t="n">
        <v>0.08486299999999999</v>
      </c>
      <c r="H62" s="70" t="n">
        <v>0.120279</v>
      </c>
      <c r="I62" s="70" t="n">
        <v>0.1015519999999999</v>
      </c>
      <c r="J62" s="70" t="n">
        <v>0.073409</v>
      </c>
      <c r="K62" s="70" t="n">
        <v>0.06253800000000001</v>
      </c>
      <c r="L62" s="70" t="n">
        <v>0.0009829999999999999</v>
      </c>
      <c r="M62" s="55" t="n"/>
      <c r="N62" s="55" t="n"/>
      <c r="O62" s="70" t="n">
        <v>0.000572</v>
      </c>
    </row>
    <row r="63">
      <c r="A63" s="55" t="inlineStr">
        <is>
          <t>2026-09</t>
        </is>
      </c>
      <c r="B63" s="56" t="n">
        <v>46266</v>
      </c>
      <c r="C63" s="69" t="inlineStr">
        <is>
          <t>official</t>
        </is>
      </c>
      <c r="D63" s="70" t="n">
        <v>0.195418</v>
      </c>
      <c r="E63" s="70" t="n">
        <v>0.21587</v>
      </c>
      <c r="F63" s="70" t="n">
        <v>0.159959</v>
      </c>
      <c r="G63" s="70" t="n">
        <v>0.08362499999999999</v>
      </c>
      <c r="H63" s="70" t="n">
        <v>0.116207</v>
      </c>
      <c r="I63" s="70" t="n">
        <v>0.09542900000000004</v>
      </c>
      <c r="J63" s="70" t="n">
        <v>0.06776499999999999</v>
      </c>
      <c r="K63" s="70" t="n">
        <v>0.06432299999999999</v>
      </c>
      <c r="L63" s="70" t="n">
        <v>0.0009339999999999999</v>
      </c>
      <c r="M63" s="55" t="n"/>
      <c r="N63" s="55" t="n"/>
      <c r="O63" s="70" t="n">
        <v>0.000469</v>
      </c>
    </row>
    <row r="64">
      <c r="A64" s="55" t="inlineStr">
        <is>
          <t>2026-10</t>
        </is>
      </c>
      <c r="B64" s="56" t="n">
        <v>46296</v>
      </c>
      <c r="C64" s="69" t="inlineStr">
        <is>
          <t>official</t>
        </is>
      </c>
      <c r="D64" s="70" t="n">
        <v>0.1975480000000001</v>
      </c>
      <c r="E64" s="70" t="n">
        <v>0.187656</v>
      </c>
      <c r="F64" s="70" t="n">
        <v>0.155678</v>
      </c>
      <c r="G64" s="70" t="n">
        <v>0.125843</v>
      </c>
      <c r="H64" s="70" t="n">
        <v>0.113261</v>
      </c>
      <c r="I64" s="70" t="n">
        <v>0.09143600000000005</v>
      </c>
      <c r="J64" s="70" t="n">
        <v>0.06675</v>
      </c>
      <c r="K64" s="70" t="n">
        <v>0.059839</v>
      </c>
      <c r="L64" s="70" t="n">
        <v>0.0009080000000000001</v>
      </c>
      <c r="M64" s="55" t="n"/>
      <c r="N64" s="55" t="n"/>
      <c r="O64" s="70" t="n">
        <v>0.001077</v>
      </c>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I24"/>
  <sheetViews>
    <sheetView workbookViewId="0">
      <pane ySplit="4" topLeftCell="A5" activePane="bottomLeft" state="frozen"/>
      <selection pane="bottomLeft" activeCell="A1" sqref="A1"/>
    </sheetView>
  </sheetViews>
  <sheetFormatPr baseColWidth="8" defaultRowHeight="15"/>
  <cols>
    <col width="12" customWidth="1" min="1" max="1"/>
    <col width="14" customWidth="1" min="2" max="2"/>
    <col width="12" customWidth="1" min="3" max="3"/>
    <col width="12" customWidth="1" min="4" max="4"/>
    <col width="6" customWidth="1" min="5" max="5"/>
    <col width="6" customWidth="1" min="6" max="6"/>
    <col width="9" customWidth="1" min="7" max="7"/>
    <col width="60" customWidth="1" min="8" max="8"/>
    <col width="60" customWidth="1" min="9" max="9"/>
  </cols>
  <sheetData>
    <row r="1">
      <c r="A1" s="1" t="inlineStr">
        <is>
          <t>SCHD 리밸런싱 기록 (직전 거래일 → 적용 후 공식 보유종목 비교)</t>
        </is>
      </c>
    </row>
    <row r="2">
      <c r="A2" s="2" t="inlineStr">
        <is>
          <t>매년 3·6·9·12월 셋째 금요일 장 마감 후 반영 → 다음 거래일(보통 월요일) 적용. 3월은 정기 종목 교체(+비중), 나머지는 비중 재조정. 3월 적용일 파일은 새 종목 비중이 비어 있어 다음 거래일 공시로 기록.</t>
        </is>
      </c>
    </row>
    <row r="4" ht="34" customHeight="1">
      <c r="A4" s="23" t="inlineStr">
        <is>
          <t>적용일</t>
        </is>
      </c>
      <c r="B4" s="23" t="inlineStr">
        <is>
          <t>구분</t>
        </is>
      </c>
      <c r="C4" s="23" t="inlineStr">
        <is>
          <t>비교 기준
(직전 거래일)</t>
        </is>
      </c>
      <c r="D4" s="23" t="inlineStr">
        <is>
          <t>비중 공시일</t>
        </is>
      </c>
      <c r="E4" s="23" t="inlineStr">
        <is>
          <t>편입</t>
        </is>
      </c>
      <c r="F4" s="23" t="inlineStr">
        <is>
          <t>편출</t>
        </is>
      </c>
      <c r="G4" s="23" t="inlineStr">
        <is>
          <t>주식 수
바뀐 종목</t>
        </is>
      </c>
      <c r="H4" s="23" t="inlineStr">
        <is>
          <t>편입 종목</t>
        </is>
      </c>
      <c r="I4" s="23" t="inlineStr">
        <is>
          <t>편출 종목</t>
        </is>
      </c>
    </row>
    <row r="5">
      <c r="A5" s="71" t="n">
        <v>44550</v>
      </c>
      <c r="B5" s="12" t="inlineStr">
        <is>
          <t>분기 비중 재조정</t>
        </is>
      </c>
      <c r="C5" s="71" t="n">
        <v>44547</v>
      </c>
      <c r="D5" s="71" t="n">
        <v>44550</v>
      </c>
      <c r="E5" s="12" t="n">
        <v>0</v>
      </c>
      <c r="F5" s="12" t="n">
        <v>0</v>
      </c>
      <c r="G5" s="12" t="n">
        <v>45</v>
      </c>
      <c r="H5" s="72" t="inlineStr"/>
      <c r="I5" s="72" t="inlineStr"/>
    </row>
    <row r="6">
      <c r="A6" s="73" t="n">
        <v>44641</v>
      </c>
      <c r="B6" s="74" t="inlineStr">
        <is>
          <t>정기 종목 교체</t>
        </is>
      </c>
      <c r="C6" s="73" t="n">
        <v>44638</v>
      </c>
      <c r="D6" s="73" t="n">
        <v>44642</v>
      </c>
      <c r="E6" s="74" t="n">
        <v>12</v>
      </c>
      <c r="F6" s="74" t="n">
        <v>13</v>
      </c>
      <c r="G6" s="74" t="n">
        <v>27</v>
      </c>
      <c r="H6" s="75" t="inlineStr">
        <is>
          <t>EOG 리소시스(EOG), Lyondellbasell Industries Nv Class(LYB), Paramount Global Class B(PARA), Nrg Energy Inc(NRG), First American Financial Corp(FAF), Jefferies Financial Group Inc(JEF), H&amp;R Block Inc(HRB), Radian Group Inc(RDN), Insperity(NSP), American Eagle Outfitters Inc(AEO), Buckle(BKE), Ethan Allen Interiors(ETD)</t>
        </is>
      </c>
      <c r="I6" s="75" t="inlineStr">
        <is>
          <t>Emerson Electric(EMR), Steel Dynamics Inc(STLD), Apollo Global Management Inc(APO), Organon(OGN), Sonoco Products(SON), Nu Skin Enterprises Inc Class A(NUS), Kyndryl Holdings Inc(KD), B And G Foods Inc(BGS), Bancfirst Corp(BANF), Schweitzer Mauduit International I(SWM), Neenah Inc(NP), Ennis Inc(EBF), Cass Information Systems Inc(CASS)</t>
        </is>
      </c>
    </row>
    <row r="7">
      <c r="A7" s="71" t="n">
        <v>44733</v>
      </c>
      <c r="B7" s="12" t="inlineStr">
        <is>
          <t>분기 비중 재조정</t>
        </is>
      </c>
      <c r="C7" s="71" t="n">
        <v>44729</v>
      </c>
      <c r="D7" s="71" t="n">
        <v>44733</v>
      </c>
      <c r="E7" s="12" t="n">
        <v>0</v>
      </c>
      <c r="F7" s="12" t="n">
        <v>0</v>
      </c>
      <c r="G7" s="12" t="n">
        <v>30</v>
      </c>
      <c r="H7" s="72" t="inlineStr"/>
      <c r="I7" s="72" t="inlineStr"/>
    </row>
    <row r="8">
      <c r="A8" s="71" t="n">
        <v>44823</v>
      </c>
      <c r="B8" s="12" t="inlineStr">
        <is>
          <t>분기 비중 재조정</t>
        </is>
      </c>
      <c r="C8" s="71" t="n">
        <v>44820</v>
      </c>
      <c r="D8" s="71" t="n">
        <v>44823</v>
      </c>
      <c r="E8" s="12" t="n">
        <v>0</v>
      </c>
      <c r="F8" s="12" t="n">
        <v>0</v>
      </c>
      <c r="G8" s="12" t="n">
        <v>38</v>
      </c>
      <c r="H8" s="72" t="inlineStr"/>
      <c r="I8" s="72" t="inlineStr"/>
    </row>
    <row r="9">
      <c r="A9" s="71" t="n">
        <v>44914</v>
      </c>
      <c r="B9" s="12" t="inlineStr">
        <is>
          <t>분기 비중 재조정</t>
        </is>
      </c>
      <c r="C9" s="71" t="n">
        <v>44911</v>
      </c>
      <c r="D9" s="71" t="n">
        <v>44914</v>
      </c>
      <c r="E9" s="12" t="n">
        <v>0</v>
      </c>
      <c r="F9" s="12" t="n">
        <v>0</v>
      </c>
      <c r="G9" s="12" t="n">
        <v>40</v>
      </c>
      <c r="H9" s="72" t="inlineStr"/>
      <c r="I9" s="72" t="inlineStr"/>
    </row>
    <row r="10">
      <c r="A10" s="73" t="n">
        <v>45005</v>
      </c>
      <c r="B10" s="74" t="inlineStr">
        <is>
          <t>정기 종목 교체</t>
        </is>
      </c>
      <c r="C10" s="73" t="n">
        <v>45002</v>
      </c>
      <c r="D10" s="73" t="n">
        <v>45006</v>
      </c>
      <c r="E10" s="74" t="n">
        <v>25</v>
      </c>
      <c r="F10" s="74" t="n">
        <v>24</v>
      </c>
      <c r="G10" s="74" t="n">
        <v>19</v>
      </c>
      <c r="H10" s="75" t="inlineStr">
        <is>
          <t>Abbvie Inc(ABBV), UPS(UPS), 셰브론(CVX), 블랙스톤(BX), Ford Motor(F), Coterra Energy Inc(CTRA), Darden Restaurants Inc(DRI), Packaging Corp Of America(PKG), Robert Half Inc(RHI), Williams Sonoma Inc(WSM), Advance Auto Parts Inc(AAP), Huntsman Corp(HUN), Wendys(WEN), Carters Inc(CRI), Cracker Barrel Old Country Store I(CBRL), Mdc Holdings Inc(MDC), Artisan Partners Asset Management(APAM), Ofg Bancorp(OFG), Kforce Inc(KFRC), Stewart Info Services Corp(STC), Clearway Energy Inc Class A(CWENA), Hanmi Financial Corp(HAFC), Guess Inc(GES), Ennis Inc(EBF), Central Pacific Financial Corp(CPF)</t>
        </is>
      </c>
      <c r="I10" s="75" t="inlineStr">
        <is>
          <t>International Business Machines Co(IBM), Cummins Inc(CMI), Prudential Financial Inc(PRU), Genuine Parts(GPC), Hartford Financial Services Group(HIG), Omnicom Group Inc(OMC), Cincinnati Financial(CINF), Principal Financial Group Inc(PFG), First Horizon Corp(FHN), Franklin Resources Inc(BEN), Webster Financial Corp(WBS), Hasbro Inc(HAS), Jefferies Financial Group Inc(JEF), Flowers Foods Inc(FLO), Insperity(NSP), Evercore Inc Class A(EVR), Federated Hermes Inc Class B(FHI), Mcgrath Rent(MGRC), Stock Yards Bancorp Inc(SYBT), Employers Holdings Inc(EIG), Safety Insurance Group Inc(SAFT), Hni Corp(HNI), Mercury General Corp(MCY), Petmed Express Inc(PETS)</t>
        </is>
      </c>
    </row>
    <row r="11">
      <c r="A11" s="71" t="n">
        <v>45097</v>
      </c>
      <c r="B11" s="12" t="inlineStr">
        <is>
          <t>분기 비중 재조정</t>
        </is>
      </c>
      <c r="C11" s="71" t="n">
        <v>45093</v>
      </c>
      <c r="D11" s="71" t="n">
        <v>45097</v>
      </c>
      <c r="E11" s="12" t="n">
        <v>0</v>
      </c>
      <c r="F11" s="12" t="n">
        <v>0</v>
      </c>
      <c r="G11" s="12" t="n">
        <v>23</v>
      </c>
      <c r="H11" s="72" t="inlineStr"/>
      <c r="I11" s="72" t="inlineStr"/>
    </row>
    <row r="12">
      <c r="A12" s="71" t="n">
        <v>45187</v>
      </c>
      <c r="B12" s="12" t="inlineStr">
        <is>
          <t>분기 비중 재조정</t>
        </is>
      </c>
      <c r="C12" s="71" t="n">
        <v>45184</v>
      </c>
      <c r="D12" s="71" t="n">
        <v>45187</v>
      </c>
      <c r="E12" s="12" t="n">
        <v>0</v>
      </c>
      <c r="F12" s="12" t="n">
        <v>0</v>
      </c>
      <c r="G12" s="12" t="n">
        <v>23</v>
      </c>
      <c r="H12" s="72" t="inlineStr"/>
      <c r="I12" s="72" t="inlineStr"/>
    </row>
    <row r="13">
      <c r="A13" s="71" t="n">
        <v>45278</v>
      </c>
      <c r="B13" s="12" t="inlineStr">
        <is>
          <t>분기 비중 재조정</t>
        </is>
      </c>
      <c r="C13" s="71" t="n">
        <v>45275</v>
      </c>
      <c r="D13" s="71" t="n">
        <v>45278</v>
      </c>
      <c r="E13" s="12" t="n">
        <v>0</v>
      </c>
      <c r="F13" s="12" t="n">
        <v>0</v>
      </c>
      <c r="G13" s="12" t="n">
        <v>36</v>
      </c>
      <c r="H13" s="72" t="inlineStr"/>
      <c r="I13" s="72" t="inlineStr"/>
    </row>
    <row r="14">
      <c r="A14" s="73" t="n">
        <v>45369</v>
      </c>
      <c r="B14" s="74" t="inlineStr">
        <is>
          <t>정기 종목 교체</t>
        </is>
      </c>
      <c r="C14" s="73" t="n">
        <v>45366</v>
      </c>
      <c r="D14" s="73" t="n">
        <v>45370</v>
      </c>
      <c r="E14" s="74" t="n">
        <v>23</v>
      </c>
      <c r="F14" s="74" t="n">
        <v>23</v>
      </c>
      <c r="G14" s="74" t="n">
        <v>23</v>
      </c>
      <c r="H14" s="75" t="inlineStr">
        <is>
          <t>브리스톨마이어스스퀴브(BMY), Hershey Foods(HSY), Cincinnati Financial(CINF), Skyworks Solutions(SWKS), Cf Industries Holdings Inc(CF), Dicks Sporting Inc(DKS), Tapestry Inc(TPR), East West Bancorp(EWBC), Apa(APA), Hf Sinclair(DINO), Ch Robinson Worldwide Inc(CHRW), Vail Resorts(MTN), Nexstar Media Group Inc(NXST), Columbia Banking System Inc(COLB), Insperity(NSP), Lakeland Financial Corp(LKFN), Virtus Investment Partners(VRTS), Oxford Industries Inc(OXM), Heartland Financial Usa Inc(HTLF), Amerisafe Inc(AMSF), German American Bancorp Inc(GABC), Preferred Bank(PFBC), First Bancshares Inc(FBMS)</t>
        </is>
      </c>
      <c r="I14" s="75" t="inlineStr">
        <is>
          <t>Broadcom Inc(AVGO), 머크(MRK), ADP(ADP), 블랙스톤(BX), Illinois Tool Inc(ITW), 3M(MMM), Allstate Corp(ALL), Newmont(NEM), Williams Sonoma Inc(WSM), Northern Trust Corp(NTRS), Tyson Foods Inc Class A(TSN), Nrg Energy Inc(NRG), Kellanova(K), International Paper(IP), First American Financial Corp(FAF), Paramount Global Class B(PARA), Advance Auto Parts Inc(AAP), Lazard Inc(LAZ), Federal Agricultural Mortgage Non(AGM), Stewart Info Services Corp(STC), Sturm Ruger Inc(RGR), Ennis Inc(EBF), Hanmi Financial Corp(HAFC)</t>
        </is>
      </c>
    </row>
    <row r="15">
      <c r="A15" s="71" t="n">
        <v>45467</v>
      </c>
      <c r="B15" s="12" t="inlineStr">
        <is>
          <t>분기 비중 재조정</t>
        </is>
      </c>
      <c r="C15" s="71" t="n">
        <v>45464</v>
      </c>
      <c r="D15" s="71" t="n">
        <v>45467</v>
      </c>
      <c r="E15" s="12" t="n">
        <v>0</v>
      </c>
      <c r="F15" s="12" t="n">
        <v>0</v>
      </c>
      <c r="G15" s="12" t="n">
        <v>23</v>
      </c>
      <c r="H15" s="72" t="inlineStr"/>
      <c r="I15" s="72" t="inlineStr"/>
    </row>
    <row r="16">
      <c r="A16" s="71" t="n">
        <v>45558</v>
      </c>
      <c r="B16" s="12" t="inlineStr">
        <is>
          <t>분기 비중 재조정</t>
        </is>
      </c>
      <c r="C16" s="71" t="n">
        <v>45555</v>
      </c>
      <c r="D16" s="71" t="n">
        <v>45558</v>
      </c>
      <c r="E16" s="12" t="n">
        <v>0</v>
      </c>
      <c r="F16" s="12" t="n">
        <v>0</v>
      </c>
      <c r="G16" s="12" t="n">
        <v>35</v>
      </c>
      <c r="H16" s="72" t="inlineStr"/>
      <c r="I16" s="72" t="inlineStr"/>
    </row>
    <row r="17">
      <c r="A17" s="71" t="n">
        <v>45649</v>
      </c>
      <c r="B17" s="12" t="inlineStr">
        <is>
          <t>분기 비중 재조정</t>
        </is>
      </c>
      <c r="C17" s="71" t="n">
        <v>45646</v>
      </c>
      <c r="D17" s="71" t="n">
        <v>45649</v>
      </c>
      <c r="E17" s="12" t="n">
        <v>0</v>
      </c>
      <c r="F17" s="12" t="n">
        <v>0</v>
      </c>
      <c r="G17" s="12" t="n">
        <v>34</v>
      </c>
      <c r="H17" s="72" t="inlineStr"/>
      <c r="I17" s="72" t="inlineStr"/>
    </row>
    <row r="18">
      <c r="A18" s="73" t="n">
        <v>45740</v>
      </c>
      <c r="B18" s="74" t="inlineStr">
        <is>
          <t>정기 종목 교체</t>
        </is>
      </c>
      <c r="C18" s="73" t="n">
        <v>45737</v>
      </c>
      <c r="D18" s="73" t="n">
        <v>45741</v>
      </c>
      <c r="E18" s="74" t="n">
        <v>20</v>
      </c>
      <c r="F18" s="74" t="n">
        <v>17</v>
      </c>
      <c r="G18" s="74" t="n">
        <v>29</v>
      </c>
      <c r="H18" s="75" t="inlineStr">
        <is>
          <t>코노코필립스(COP), 머크(MRK), SLB(SLB), 타깃(TGT), General Mills Inc(GIS), Halliburton(HAL), Archer Daniels Midland(ADM), Ovintiv Inc(OVV), American Financial Group(AFG), Autoliv(ALV), Fmc Corp(FMC), Moelis Class A(MC), Murphy Oil Corp(MUR), Flowers Foods Inc(FLO), Federated Hermes Inc Class B(FHI), Signet Jewelers Ltd(SIG), Interparfums Inc(IPAR), Cna Financial Corp(CNA), First Financial Corporation Corp(THFF), Ennis Inc(EBF)</t>
        </is>
      </c>
      <c r="I18" s="75" t="inlineStr">
        <is>
          <t>Pfizer Inc(PFE), Blackrock Inc(BLK), Us Bancorp(USB), M&amp;T Bank Corp(MTB), Huntington Bancshares Inc(HBAN), Tapestry Inc(TPR), Keycorp(KEY), Ch Robinson Worldwide Inc(CHRW), Dicks Sporting Inc(DKS), Zions Bancorporation(ZION), H&amp;R Block Inc(HRB), Synovus Financial Corp(SNV), Bank Of Hawaii Corp(BOH), Leggett &amp; Platt Inc(LEG), Cracker Barrel Old Country Store I(CBRL), Heritage Financial Corp(HFWA), Guess Inc(GES)</t>
        </is>
      </c>
    </row>
    <row r="19">
      <c r="A19" s="71" t="n">
        <v>45831</v>
      </c>
      <c r="B19" s="12" t="inlineStr">
        <is>
          <t>분기 비중 재조정</t>
        </is>
      </c>
      <c r="C19" s="71" t="n">
        <v>45828</v>
      </c>
      <c r="D19" s="71" t="n">
        <v>45831</v>
      </c>
      <c r="E19" s="12" t="n">
        <v>0</v>
      </c>
      <c r="F19" s="12" t="n">
        <v>0</v>
      </c>
      <c r="G19" s="12" t="n">
        <v>59</v>
      </c>
      <c r="H19" s="72" t="inlineStr"/>
      <c r="I19" s="72" t="inlineStr"/>
    </row>
    <row r="20">
      <c r="A20" s="71" t="n">
        <v>45922</v>
      </c>
      <c r="B20" s="12" t="inlineStr">
        <is>
          <t>분기 비중 재조정</t>
        </is>
      </c>
      <c r="C20" s="71" t="n">
        <v>45919</v>
      </c>
      <c r="D20" s="71" t="n">
        <v>45922</v>
      </c>
      <c r="E20" s="12" t="n">
        <v>0</v>
      </c>
      <c r="F20" s="12" t="n">
        <v>0</v>
      </c>
      <c r="G20" s="12" t="n">
        <v>49</v>
      </c>
      <c r="H20" s="72" t="inlineStr"/>
      <c r="I20" s="72" t="inlineStr"/>
    </row>
    <row r="21">
      <c r="A21" s="71" t="n">
        <v>46013</v>
      </c>
      <c r="B21" s="12" t="inlineStr">
        <is>
          <t>분기 비중 재조정</t>
        </is>
      </c>
      <c r="C21" s="71" t="n">
        <v>46010</v>
      </c>
      <c r="D21" s="71" t="n">
        <v>46013</v>
      </c>
      <c r="E21" s="12" t="n">
        <v>0</v>
      </c>
      <c r="F21" s="12" t="n">
        <v>0</v>
      </c>
      <c r="G21" s="12" t="n">
        <v>24</v>
      </c>
      <c r="H21" s="72" t="inlineStr"/>
      <c r="I21" s="72" t="inlineStr"/>
    </row>
    <row r="22">
      <c r="A22" s="73" t="n">
        <v>46104</v>
      </c>
      <c r="B22" s="74" t="inlineStr">
        <is>
          <t>정기 종목 교체</t>
        </is>
      </c>
      <c r="C22" s="73" t="n">
        <v>46101</v>
      </c>
      <c r="D22" s="73" t="n">
        <v>46105</v>
      </c>
      <c r="E22" s="74" t="n">
        <v>25</v>
      </c>
      <c r="F22" s="74" t="n">
        <v>22</v>
      </c>
      <c r="G22" s="74" t="n">
        <v>23</v>
      </c>
      <c r="H22" s="75" t="inlineStr">
        <is>
          <t>애보트(ABT), 유나이티드헬스(UNH), 프록터앤드갬블(PG), 퀄컴(QCOM), 액센츄어(ACN), 컴캐스트(CMCSA), ADP(ADP), 블랙스톤(BX), Devon Energy(DVN), Ares Management Class A(ARES), Broadridge Financial Solutions Inc(BR), Principal Financial Group Inc(PFG), Booz Allen Hamilton Holding Class(BAH), Old Republic International(ORI), Erie Indemnity Class A(ERIE), Macys Inc(M), Korn Ferry(KFY), Marzetti(MZTI), Penske Automotive Group Voting Inc(PAG), National Bank Holdings Corp Class(NBHC), Federal Agricultural Mortgage Non(AGM), Hanmi Financial Corp(HAFC), Orrstown Financial Services Inc(ORRF), Independent Bank Corp(IBCP), Capital City Bank Inc(CCBG)</t>
        </is>
      </c>
      <c r="I22" s="75" t="inlineStr">
        <is>
          <t>Cisco Systems Inc(CSCO), Abbvie Inc(ABBV), Valero Energy Corp(VLO), Halliburton(HAL), Cf Industries Holdings Inc(CF), Lyondellbasell Industries Nv Class(LYB), Packaging Corp Of America(PKG), Amcor Plc(AMCR), Ovintiv Inc(OVV), Unum(UNM), Janus Henderson Group Plc(JHG), Radian Group Inc(RDN), Signet Jewelers Ltd(SIG), International Bancshares Corp(IBOC), Cathay General Bancorp(CATY), Whirlpool Corp(WHR), Huntsman Corp(HUN), Northwest Bancshares Inc(NWBI), First Commonwealth Financial Corp(FCF), Fmc Corp(FMC), Carters Inc(CRI), Kforce Inc(KFRC)</t>
        </is>
      </c>
    </row>
    <row r="23">
      <c r="A23" s="71" t="n">
        <v>46195</v>
      </c>
      <c r="B23" s="12" t="inlineStr">
        <is>
          <t>분기 비중 재조정</t>
        </is>
      </c>
      <c r="C23" s="71" t="n">
        <v>46191</v>
      </c>
      <c r="D23" s="71" t="n">
        <v>46195</v>
      </c>
      <c r="E23" s="12" t="n">
        <v>0</v>
      </c>
      <c r="F23" s="12" t="n">
        <v>0</v>
      </c>
      <c r="G23" s="12" t="n">
        <v>48</v>
      </c>
      <c r="H23" s="72" t="inlineStr"/>
      <c r="I23" s="72" t="inlineStr"/>
    </row>
    <row r="24">
      <c r="A24" s="71" t="n">
        <v>46286</v>
      </c>
      <c r="B24" s="12" t="inlineStr">
        <is>
          <t>분기 비중 재조정</t>
        </is>
      </c>
      <c r="C24" s="71" t="n">
        <v>46283</v>
      </c>
      <c r="D24" s="71" t="n">
        <v>46286</v>
      </c>
      <c r="E24" s="12" t="n">
        <v>0</v>
      </c>
      <c r="F24" s="12" t="n">
        <v>0</v>
      </c>
      <c r="G24" s="12" t="n">
        <v>42</v>
      </c>
      <c r="H24" s="72" t="inlineStr"/>
      <c r="I24" s="72" t="inlineStr"/>
    </row>
  </sheetData>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H182"/>
  <sheetViews>
    <sheetView workbookViewId="0">
      <pane ySplit="1" topLeftCell="A2" activePane="bottomLeft" state="frozen"/>
      <selection pane="bottomLeft" activeCell="A1" sqref="A1"/>
    </sheetView>
  </sheetViews>
  <sheetFormatPr baseColWidth="8" defaultRowHeight="15"/>
  <cols>
    <col width="9" customWidth="1" min="1" max="1"/>
    <col width="12" customWidth="1" min="2" max="2"/>
    <col width="11" customWidth="1" min="3" max="3"/>
    <col width="14" customWidth="1" min="4" max="4"/>
    <col width="12" customWidth="1" min="5" max="5"/>
    <col width="12" customWidth="1" min="6" max="6"/>
  </cols>
  <sheetData>
    <row r="1" ht="34" customHeight="1">
      <c r="A1" s="23" t="inlineStr">
        <is>
          <t>월</t>
        </is>
      </c>
      <c r="B1" s="23" t="inlineStr">
        <is>
          <t>월말 거래일</t>
        </is>
      </c>
      <c r="C1" s="23" t="inlineStr">
        <is>
          <t>종가(USD)</t>
        </is>
      </c>
      <c r="D1" s="23" t="inlineStr">
        <is>
          <t>배당 재투자 지수</t>
        </is>
      </c>
      <c r="E1" s="23" t="inlineStr">
        <is>
          <t>종가 전년 대비</t>
        </is>
      </c>
      <c r="F1" s="23" t="inlineStr">
        <is>
          <t>재투자 전년 대비</t>
        </is>
      </c>
      <c r="H1" s="2" t="inlineStr">
        <is>
          <t>출처: Yahoo Finance (종가: 주식분할 반영·배당 미조정 / adj: 배당 재투자 반영 수정주가) · 기준일 2026-10-20 · 3:1 분할(2024-10-11) 반영 가격</t>
        </is>
      </c>
    </row>
    <row r="2">
      <c r="A2" s="55" t="inlineStr">
        <is>
          <t>2011-10</t>
        </is>
      </c>
      <c r="B2" s="56" t="n">
        <v>40847</v>
      </c>
      <c r="C2" s="76" t="n">
        <v>8.5</v>
      </c>
      <c r="D2" s="77" t="n">
        <v>5.287</v>
      </c>
      <c r="E2" s="55" t="n"/>
      <c r="F2" s="55" t="n"/>
    </row>
    <row r="3">
      <c r="A3" s="55" t="inlineStr">
        <is>
          <t>2011-11</t>
        </is>
      </c>
      <c r="B3" s="56" t="n">
        <v>40877</v>
      </c>
      <c r="C3" s="76" t="n">
        <v>8.640000000000001</v>
      </c>
      <c r="D3" s="77" t="n">
        <v>5.3741</v>
      </c>
      <c r="E3" s="55" t="n"/>
      <c r="F3" s="55" t="n"/>
    </row>
    <row r="4">
      <c r="A4" s="55" t="inlineStr">
        <is>
          <t>2011-12</t>
        </is>
      </c>
      <c r="B4" s="56" t="n">
        <v>40907</v>
      </c>
      <c r="C4" s="76" t="n">
        <v>8.726699999999999</v>
      </c>
      <c r="D4" s="77" t="n">
        <v>5.4541</v>
      </c>
      <c r="E4" s="55" t="n"/>
      <c r="F4" s="55" t="n"/>
    </row>
    <row r="5">
      <c r="A5" s="55" t="inlineStr">
        <is>
          <t>2012-01</t>
        </is>
      </c>
      <c r="B5" s="56" t="n">
        <v>40939</v>
      </c>
      <c r="C5" s="76" t="n">
        <v>8.869999999999999</v>
      </c>
      <c r="D5" s="77" t="n">
        <v>5.5437</v>
      </c>
      <c r="E5" s="55" t="n"/>
      <c r="F5" s="55" t="n"/>
    </row>
    <row r="6">
      <c r="A6" s="55" t="inlineStr">
        <is>
          <t>2012-02</t>
        </is>
      </c>
      <c r="B6" s="56" t="n">
        <v>40968</v>
      </c>
      <c r="C6" s="76" t="n">
        <v>9.1233</v>
      </c>
      <c r="D6" s="77" t="n">
        <v>5.702</v>
      </c>
      <c r="E6" s="55" t="n"/>
      <c r="F6" s="55" t="n"/>
    </row>
    <row r="7">
      <c r="A7" s="55" t="inlineStr">
        <is>
          <t>2012-03</t>
        </is>
      </c>
      <c r="B7" s="56" t="n">
        <v>40998</v>
      </c>
      <c r="C7" s="76" t="n">
        <v>9.2967</v>
      </c>
      <c r="D7" s="77" t="n">
        <v>5.8393</v>
      </c>
      <c r="E7" s="55" t="n"/>
      <c r="F7" s="55" t="n"/>
    </row>
    <row r="8">
      <c r="A8" s="55" t="inlineStr">
        <is>
          <t>2012-04</t>
        </is>
      </c>
      <c r="B8" s="56" t="n">
        <v>41029</v>
      </c>
      <c r="C8" s="76" t="n">
        <v>9.2867</v>
      </c>
      <c r="D8" s="77" t="n">
        <v>5.833</v>
      </c>
      <c r="E8" s="55" t="n"/>
      <c r="F8" s="55" t="n"/>
    </row>
    <row r="9">
      <c r="A9" s="55" t="inlineStr">
        <is>
          <t>2012-05</t>
        </is>
      </c>
      <c r="B9" s="56" t="n">
        <v>41060</v>
      </c>
      <c r="C9" s="76" t="n">
        <v>8.933299999999999</v>
      </c>
      <c r="D9" s="77" t="n">
        <v>5.6111</v>
      </c>
      <c r="E9" s="55" t="n"/>
      <c r="F9" s="55" t="n"/>
    </row>
    <row r="10">
      <c r="A10" s="55" t="inlineStr">
        <is>
          <t>2012-06</t>
        </is>
      </c>
      <c r="B10" s="56" t="n">
        <v>41089</v>
      </c>
      <c r="C10" s="76" t="n">
        <v>9.253299999999999</v>
      </c>
      <c r="D10" s="77" t="n">
        <v>5.8558</v>
      </c>
      <c r="E10" s="55" t="n"/>
      <c r="F10" s="55" t="n"/>
    </row>
    <row r="11">
      <c r="A11" s="55" t="inlineStr">
        <is>
          <t>2012-07</t>
        </is>
      </c>
      <c r="B11" s="56" t="n">
        <v>41121</v>
      </c>
      <c r="C11" s="76" t="n">
        <v>9.48</v>
      </c>
      <c r="D11" s="77" t="n">
        <v>5.9992</v>
      </c>
      <c r="E11" s="55" t="n"/>
      <c r="F11" s="55" t="n"/>
    </row>
    <row r="12">
      <c r="A12" s="55" t="inlineStr">
        <is>
          <t>2012-08</t>
        </is>
      </c>
      <c r="B12" s="56" t="n">
        <v>41152</v>
      </c>
      <c r="C12" s="76" t="n">
        <v>9.5367</v>
      </c>
      <c r="D12" s="77" t="n">
        <v>6.0351</v>
      </c>
      <c r="E12" s="55" t="n"/>
      <c r="F12" s="55" t="n"/>
    </row>
    <row r="13">
      <c r="A13" s="55" t="inlineStr">
        <is>
          <t>2012-09</t>
        </is>
      </c>
      <c r="B13" s="56" t="n">
        <v>41180</v>
      </c>
      <c r="C13" s="76" t="n">
        <v>9.583299999999999</v>
      </c>
      <c r="D13" s="77" t="n">
        <v>6.1081</v>
      </c>
      <c r="E13" s="55" t="n"/>
      <c r="F13" s="55" t="n"/>
    </row>
    <row r="14">
      <c r="A14" s="55" t="inlineStr">
        <is>
          <t>2012-10</t>
        </is>
      </c>
      <c r="B14" s="56" t="n">
        <v>41213</v>
      </c>
      <c r="C14" s="76" t="n">
        <v>9.4933</v>
      </c>
      <c r="D14" s="77" t="n">
        <v>6.0508</v>
      </c>
      <c r="E14" s="58">
        <f>C14/C2-1</f>
        <v/>
      </c>
      <c r="F14" s="58">
        <f>D14/D2-1</f>
        <v/>
      </c>
    </row>
    <row r="15">
      <c r="A15" s="55" t="inlineStr">
        <is>
          <t>2012-11</t>
        </is>
      </c>
      <c r="B15" s="56" t="n">
        <v>41243</v>
      </c>
      <c r="C15" s="76" t="n">
        <v>9.5367</v>
      </c>
      <c r="D15" s="77" t="n">
        <v>6.0784</v>
      </c>
      <c r="E15" s="58">
        <f>C15/C3-1</f>
        <v/>
      </c>
      <c r="F15" s="58">
        <f>D15/D3-1</f>
        <v/>
      </c>
    </row>
    <row r="16">
      <c r="A16" s="55" t="inlineStr">
        <is>
          <t>2012-12</t>
        </is>
      </c>
      <c r="B16" s="56" t="n">
        <v>41274</v>
      </c>
      <c r="C16" s="76" t="n">
        <v>9.4467</v>
      </c>
      <c r="D16" s="77" t="n">
        <v>6.0754</v>
      </c>
      <c r="E16" s="58">
        <f>C16/C4-1</f>
        <v/>
      </c>
      <c r="F16" s="58">
        <f>D16/D4-1</f>
        <v/>
      </c>
    </row>
    <row r="17">
      <c r="A17" s="55" t="inlineStr">
        <is>
          <t>2013-01</t>
        </is>
      </c>
      <c r="B17" s="56" t="n">
        <v>41305</v>
      </c>
      <c r="C17" s="76" t="n">
        <v>9.970000000000001</v>
      </c>
      <c r="D17" s="77" t="n">
        <v>6.412</v>
      </c>
      <c r="E17" s="58">
        <f>C17/C5-1</f>
        <v/>
      </c>
      <c r="F17" s="58">
        <f>D17/D5-1</f>
        <v/>
      </c>
    </row>
    <row r="18">
      <c r="A18" s="55" t="inlineStr">
        <is>
          <t>2013-02</t>
        </is>
      </c>
      <c r="B18" s="56" t="n">
        <v>41333</v>
      </c>
      <c r="C18" s="76" t="n">
        <v>10.18</v>
      </c>
      <c r="D18" s="77" t="n">
        <v>6.547</v>
      </c>
      <c r="E18" s="58">
        <f>C18/C6-1</f>
        <v/>
      </c>
      <c r="F18" s="58">
        <f>D18/D6-1</f>
        <v/>
      </c>
    </row>
    <row r="19">
      <c r="A19" s="55" t="inlineStr">
        <is>
          <t>2013-03</t>
        </is>
      </c>
      <c r="B19" s="56" t="n">
        <v>41361</v>
      </c>
      <c r="C19" s="76" t="n">
        <v>10.5967</v>
      </c>
      <c r="D19" s="77" t="n">
        <v>6.8585</v>
      </c>
      <c r="E19" s="58">
        <f>C19/C7-1</f>
        <v/>
      </c>
      <c r="F19" s="58">
        <f>D19/D7-1</f>
        <v/>
      </c>
    </row>
    <row r="20">
      <c r="A20" s="55" t="inlineStr">
        <is>
          <t>2013-04</t>
        </is>
      </c>
      <c r="B20" s="56" t="n">
        <v>41394</v>
      </c>
      <c r="C20" s="76" t="n">
        <v>10.9133</v>
      </c>
      <c r="D20" s="77" t="n">
        <v>7.0635</v>
      </c>
      <c r="E20" s="58">
        <f>C20/C8-1</f>
        <v/>
      </c>
      <c r="F20" s="58">
        <f>D20/D8-1</f>
        <v/>
      </c>
    </row>
    <row r="21">
      <c r="A21" s="55" t="inlineStr">
        <is>
          <t>2013-05</t>
        </is>
      </c>
      <c r="B21" s="56" t="n">
        <v>41425</v>
      </c>
      <c r="C21" s="76" t="n">
        <v>11.0667</v>
      </c>
      <c r="D21" s="77" t="n">
        <v>7.1627</v>
      </c>
      <c r="E21" s="58">
        <f>C21/C9-1</f>
        <v/>
      </c>
      <c r="F21" s="58">
        <f>D21/D9-1</f>
        <v/>
      </c>
    </row>
    <row r="22">
      <c r="A22" s="55" t="inlineStr">
        <is>
          <t>2013-06</t>
        </is>
      </c>
      <c r="B22" s="56" t="n">
        <v>41453</v>
      </c>
      <c r="C22" s="76" t="n">
        <v>10.9</v>
      </c>
      <c r="D22" s="77" t="n">
        <v>7.1037</v>
      </c>
      <c r="E22" s="58">
        <f>C22/C10-1</f>
        <v/>
      </c>
      <c r="F22" s="58">
        <f>D22/D10-1</f>
        <v/>
      </c>
    </row>
    <row r="23">
      <c r="A23" s="55" t="inlineStr">
        <is>
          <t>2013-07</t>
        </is>
      </c>
      <c r="B23" s="56" t="n">
        <v>41486</v>
      </c>
      <c r="C23" s="76" t="n">
        <v>11.4</v>
      </c>
      <c r="D23" s="77" t="n">
        <v>7.4296</v>
      </c>
      <c r="E23" s="58">
        <f>C23/C11-1</f>
        <v/>
      </c>
      <c r="F23" s="58">
        <f>D23/D11-1</f>
        <v/>
      </c>
    </row>
    <row r="24">
      <c r="A24" s="55" t="inlineStr">
        <is>
          <t>2013-08</t>
        </is>
      </c>
      <c r="B24" s="56" t="n">
        <v>41516</v>
      </c>
      <c r="C24" s="76" t="n">
        <v>10.9967</v>
      </c>
      <c r="D24" s="77" t="n">
        <v>7.1667</v>
      </c>
      <c r="E24" s="58">
        <f>C24/C12-1</f>
        <v/>
      </c>
      <c r="F24" s="58">
        <f>D24/D12-1</f>
        <v/>
      </c>
    </row>
    <row r="25">
      <c r="A25" s="55" t="inlineStr">
        <is>
          <t>2013-09</t>
        </is>
      </c>
      <c r="B25" s="56" t="n">
        <v>41547</v>
      </c>
      <c r="C25" s="76" t="n">
        <v>11.2167</v>
      </c>
      <c r="D25" s="77" t="n">
        <v>7.3593</v>
      </c>
      <c r="E25" s="58">
        <f>C25/C13-1</f>
        <v/>
      </c>
      <c r="F25" s="58">
        <f>D25/D13-1</f>
        <v/>
      </c>
    </row>
    <row r="26">
      <c r="A26" s="55" t="inlineStr">
        <is>
          <t>2013-10</t>
        </is>
      </c>
      <c r="B26" s="56" t="n">
        <v>41578</v>
      </c>
      <c r="C26" s="76" t="n">
        <v>11.7767</v>
      </c>
      <c r="D26" s="77" t="n">
        <v>7.7267</v>
      </c>
      <c r="E26" s="58">
        <f>C26/C14-1</f>
        <v/>
      </c>
      <c r="F26" s="58">
        <f>D26/D14-1</f>
        <v/>
      </c>
    </row>
    <row r="27">
      <c r="A27" s="55" t="inlineStr">
        <is>
          <t>2013-11</t>
        </is>
      </c>
      <c r="B27" s="56" t="n">
        <v>41607</v>
      </c>
      <c r="C27" s="76" t="n">
        <v>12.0767</v>
      </c>
      <c r="D27" s="77" t="n">
        <v>7.9236</v>
      </c>
      <c r="E27" s="58">
        <f>C27/C15-1</f>
        <v/>
      </c>
      <c r="F27" s="58">
        <f>D27/D15-1</f>
        <v/>
      </c>
    </row>
    <row r="28">
      <c r="A28" s="55" t="inlineStr">
        <is>
          <t>2013-12</t>
        </is>
      </c>
      <c r="B28" s="56" t="n">
        <v>41639</v>
      </c>
      <c r="C28" s="76" t="n">
        <v>12.22</v>
      </c>
      <c r="D28" s="77" t="n">
        <v>8.072900000000001</v>
      </c>
      <c r="E28" s="58">
        <f>C28/C16-1</f>
        <v/>
      </c>
      <c r="F28" s="58">
        <f>D28/D16-1</f>
        <v/>
      </c>
    </row>
    <row r="29">
      <c r="A29" s="55" t="inlineStr">
        <is>
          <t>2014-01</t>
        </is>
      </c>
      <c r="B29" s="56" t="n">
        <v>41670</v>
      </c>
      <c r="C29" s="76" t="n">
        <v>11.6767</v>
      </c>
      <c r="D29" s="77" t="n">
        <v>7.7139</v>
      </c>
      <c r="E29" s="58">
        <f>C29/C17-1</f>
        <v/>
      </c>
      <c r="F29" s="58">
        <f>D29/D17-1</f>
        <v/>
      </c>
    </row>
    <row r="30">
      <c r="A30" s="55" t="inlineStr">
        <is>
          <t>2014-02</t>
        </is>
      </c>
      <c r="B30" s="56" t="n">
        <v>41698</v>
      </c>
      <c r="C30" s="76" t="n">
        <v>12.13</v>
      </c>
      <c r="D30" s="77" t="n">
        <v>8.013400000000001</v>
      </c>
      <c r="E30" s="58">
        <f>C30/C18-1</f>
        <v/>
      </c>
      <c r="F30" s="58">
        <f>D30/D18-1</f>
        <v/>
      </c>
    </row>
    <row r="31">
      <c r="A31" s="55" t="inlineStr">
        <is>
          <t>2014-03</t>
        </is>
      </c>
      <c r="B31" s="56" t="n">
        <v>41729</v>
      </c>
      <c r="C31" s="76" t="n">
        <v>12.2833</v>
      </c>
      <c r="D31" s="77" t="n">
        <v>8.170199999999999</v>
      </c>
      <c r="E31" s="58">
        <f>C31/C19-1</f>
        <v/>
      </c>
      <c r="F31" s="58">
        <f>D31/D19-1</f>
        <v/>
      </c>
    </row>
    <row r="32">
      <c r="A32" s="55" t="inlineStr">
        <is>
          <t>2014-04</t>
        </is>
      </c>
      <c r="B32" s="56" t="n">
        <v>41759</v>
      </c>
      <c r="C32" s="76" t="n">
        <v>12.5067</v>
      </c>
      <c r="D32" s="77" t="n">
        <v>8.3187</v>
      </c>
      <c r="E32" s="58">
        <f>C32/C20-1</f>
        <v/>
      </c>
      <c r="F32" s="58">
        <f>D32/D20-1</f>
        <v/>
      </c>
    </row>
    <row r="33">
      <c r="A33" s="55" t="inlineStr">
        <is>
          <t>2014-05</t>
        </is>
      </c>
      <c r="B33" s="56" t="n">
        <v>41789</v>
      </c>
      <c r="C33" s="76" t="n">
        <v>12.6733</v>
      </c>
      <c r="D33" s="77" t="n">
        <v>8.429600000000001</v>
      </c>
      <c r="E33" s="58">
        <f>C33/C21-1</f>
        <v/>
      </c>
      <c r="F33" s="58">
        <f>D33/D21-1</f>
        <v/>
      </c>
    </row>
    <row r="34">
      <c r="A34" s="55" t="inlineStr">
        <is>
          <t>2014-06</t>
        </is>
      </c>
      <c r="B34" s="56" t="n">
        <v>41820</v>
      </c>
      <c r="C34" s="76" t="n">
        <v>12.7567</v>
      </c>
      <c r="D34" s="77" t="n">
        <v>8.5442</v>
      </c>
      <c r="E34" s="58">
        <f>C34/C22-1</f>
        <v/>
      </c>
      <c r="F34" s="58">
        <f>D34/D22-1</f>
        <v/>
      </c>
    </row>
    <row r="35">
      <c r="A35" s="55" t="inlineStr">
        <is>
          <t>2014-07</t>
        </is>
      </c>
      <c r="B35" s="56" t="n">
        <v>41851</v>
      </c>
      <c r="C35" s="76" t="n">
        <v>12.5367</v>
      </c>
      <c r="D35" s="77" t="n">
        <v>8.396800000000001</v>
      </c>
      <c r="E35" s="58">
        <f>C35/C23-1</f>
        <v/>
      </c>
      <c r="F35" s="58">
        <f>D35/D23-1</f>
        <v/>
      </c>
    </row>
    <row r="36">
      <c r="A36" s="55" t="inlineStr">
        <is>
          <t>2014-08</t>
        </is>
      </c>
      <c r="B36" s="56" t="n">
        <v>41880</v>
      </c>
      <c r="C36" s="76" t="n">
        <v>12.9667</v>
      </c>
      <c r="D36" s="77" t="n">
        <v>8.684799999999999</v>
      </c>
      <c r="E36" s="58">
        <f>C36/C24-1</f>
        <v/>
      </c>
      <c r="F36" s="58">
        <f>D36/D24-1</f>
        <v/>
      </c>
    </row>
    <row r="37">
      <c r="A37" s="55" t="inlineStr">
        <is>
          <t>2014-09</t>
        </is>
      </c>
      <c r="B37" s="56" t="n">
        <v>41912</v>
      </c>
      <c r="C37" s="76" t="n">
        <v>12.8533</v>
      </c>
      <c r="D37" s="77" t="n">
        <v>8.6648</v>
      </c>
      <c r="E37" s="58">
        <f>C37/C25-1</f>
        <v/>
      </c>
      <c r="F37" s="58">
        <f>D37/D25-1</f>
        <v/>
      </c>
    </row>
    <row r="38">
      <c r="A38" s="55" t="inlineStr">
        <is>
          <t>2014-10</t>
        </is>
      </c>
      <c r="B38" s="56" t="n">
        <v>41943</v>
      </c>
      <c r="C38" s="76" t="n">
        <v>13.1067</v>
      </c>
      <c r="D38" s="77" t="n">
        <v>8.8355</v>
      </c>
      <c r="E38" s="58">
        <f>C38/C26-1</f>
        <v/>
      </c>
      <c r="F38" s="58">
        <f>D38/D26-1</f>
        <v/>
      </c>
    </row>
    <row r="39">
      <c r="A39" s="55" t="inlineStr">
        <is>
          <t>2014-11</t>
        </is>
      </c>
      <c r="B39" s="56" t="n">
        <v>41971</v>
      </c>
      <c r="C39" s="76" t="n">
        <v>13.4967</v>
      </c>
      <c r="D39" s="77" t="n">
        <v>9.0985</v>
      </c>
      <c r="E39" s="58">
        <f>C39/C27-1</f>
        <v/>
      </c>
      <c r="F39" s="58">
        <f>D39/D27-1</f>
        <v/>
      </c>
    </row>
    <row r="40">
      <c r="A40" s="55" t="inlineStr">
        <is>
          <t>2014-12</t>
        </is>
      </c>
      <c r="B40" s="56" t="n">
        <v>42004</v>
      </c>
      <c r="C40" s="76" t="n">
        <v>13.2833</v>
      </c>
      <c r="D40" s="77" t="n">
        <v>9.0161</v>
      </c>
      <c r="E40" s="58">
        <f>C40/C28-1</f>
        <v/>
      </c>
      <c r="F40" s="58">
        <f>D40/D28-1</f>
        <v/>
      </c>
    </row>
    <row r="41">
      <c r="A41" s="55" t="inlineStr">
        <is>
          <t>2015-01</t>
        </is>
      </c>
      <c r="B41" s="56" t="n">
        <v>42034</v>
      </c>
      <c r="C41" s="76" t="n">
        <v>12.87</v>
      </c>
      <c r="D41" s="77" t="n">
        <v>8.7355</v>
      </c>
      <c r="E41" s="58">
        <f>C41/C29-1</f>
        <v/>
      </c>
      <c r="F41" s="58">
        <f>D41/D29-1</f>
        <v/>
      </c>
    </row>
    <row r="42">
      <c r="A42" s="55" t="inlineStr">
        <is>
          <t>2015-02</t>
        </is>
      </c>
      <c r="B42" s="56" t="n">
        <v>42062</v>
      </c>
      <c r="C42" s="76" t="n">
        <v>13.5433</v>
      </c>
      <c r="D42" s="77" t="n">
        <v>9.192600000000001</v>
      </c>
      <c r="E42" s="58">
        <f>C42/C30-1</f>
        <v/>
      </c>
      <c r="F42" s="58">
        <f>D42/D30-1</f>
        <v/>
      </c>
    </row>
    <row r="43">
      <c r="A43" s="55" t="inlineStr">
        <is>
          <t>2015-03</t>
        </is>
      </c>
      <c r="B43" s="56" t="n">
        <v>42094</v>
      </c>
      <c r="C43" s="76" t="n">
        <v>13.1367</v>
      </c>
      <c r="D43" s="77" t="n">
        <v>8.976900000000001</v>
      </c>
      <c r="E43" s="58">
        <f>C43/C31-1</f>
        <v/>
      </c>
      <c r="F43" s="58">
        <f>D43/D31-1</f>
        <v/>
      </c>
    </row>
    <row r="44">
      <c r="A44" s="55" t="inlineStr">
        <is>
          <t>2015-04</t>
        </is>
      </c>
      <c r="B44" s="56" t="n">
        <v>42124</v>
      </c>
      <c r="C44" s="76" t="n">
        <v>13.2367</v>
      </c>
      <c r="D44" s="77" t="n">
        <v>9.045199999999999</v>
      </c>
      <c r="E44" s="58">
        <f>C44/C32-1</f>
        <v/>
      </c>
      <c r="F44" s="58">
        <f>D44/D32-1</f>
        <v/>
      </c>
    </row>
    <row r="45">
      <c r="A45" s="55" t="inlineStr">
        <is>
          <t>2015-05</t>
        </is>
      </c>
      <c r="B45" s="56" t="n">
        <v>42153</v>
      </c>
      <c r="C45" s="76" t="n">
        <v>13.3033</v>
      </c>
      <c r="D45" s="77" t="n">
        <v>9.0908</v>
      </c>
      <c r="E45" s="58">
        <f>C45/C33-1</f>
        <v/>
      </c>
      <c r="F45" s="58">
        <f>D45/D33-1</f>
        <v/>
      </c>
    </row>
    <row r="46">
      <c r="A46" s="55" t="inlineStr">
        <is>
          <t>2015-06</t>
        </is>
      </c>
      <c r="B46" s="56" t="n">
        <v>42185</v>
      </c>
      <c r="C46" s="76" t="n">
        <v>12.7633</v>
      </c>
      <c r="D46" s="77" t="n">
        <v>8.7897</v>
      </c>
      <c r="E46" s="58">
        <f>C46/C34-1</f>
        <v/>
      </c>
      <c r="F46" s="58">
        <f>D46/D34-1</f>
        <v/>
      </c>
    </row>
    <row r="47">
      <c r="A47" s="55" t="inlineStr">
        <is>
          <t>2015-07</t>
        </is>
      </c>
      <c r="B47" s="56" t="n">
        <v>42216</v>
      </c>
      <c r="C47" s="76" t="n">
        <v>12.8533</v>
      </c>
      <c r="D47" s="77" t="n">
        <v>8.851699999999999</v>
      </c>
      <c r="E47" s="58">
        <f>C47/C35-1</f>
        <v/>
      </c>
      <c r="F47" s="58">
        <f>D47/D35-1</f>
        <v/>
      </c>
    </row>
    <row r="48">
      <c r="A48" s="55" t="inlineStr">
        <is>
          <t>2015-08</t>
        </is>
      </c>
      <c r="B48" s="56" t="n">
        <v>42247</v>
      </c>
      <c r="C48" s="76" t="n">
        <v>12.17</v>
      </c>
      <c r="D48" s="77" t="n">
        <v>8.3811</v>
      </c>
      <c r="E48" s="58">
        <f>C48/C36-1</f>
        <v/>
      </c>
      <c r="F48" s="58">
        <f>D48/D36-1</f>
        <v/>
      </c>
    </row>
    <row r="49">
      <c r="A49" s="55" t="inlineStr">
        <is>
          <t>2015-09</t>
        </is>
      </c>
      <c r="B49" s="56" t="n">
        <v>42277</v>
      </c>
      <c r="C49" s="76" t="n">
        <v>11.9833</v>
      </c>
      <c r="D49" s="77" t="n">
        <v>8.321099999999999</v>
      </c>
      <c r="E49" s="58">
        <f>C49/C37-1</f>
        <v/>
      </c>
      <c r="F49" s="58">
        <f>D49/D37-1</f>
        <v/>
      </c>
    </row>
    <row r="50">
      <c r="A50" s="55" t="inlineStr">
        <is>
          <t>2015-10</t>
        </is>
      </c>
      <c r="B50" s="56" t="n">
        <v>42307</v>
      </c>
      <c r="C50" s="76" t="n">
        <v>13.0333</v>
      </c>
      <c r="D50" s="77" t="n">
        <v>9.0502</v>
      </c>
      <c r="E50" s="58">
        <f>C50/C38-1</f>
        <v/>
      </c>
      <c r="F50" s="58">
        <f>D50/D38-1</f>
        <v/>
      </c>
    </row>
    <row r="51">
      <c r="A51" s="55" t="inlineStr">
        <is>
          <t>2015-11</t>
        </is>
      </c>
      <c r="B51" s="56" t="n">
        <v>42338</v>
      </c>
      <c r="C51" s="76" t="n">
        <v>13.07</v>
      </c>
      <c r="D51" s="77" t="n">
        <v>9.075699999999999</v>
      </c>
      <c r="E51" s="58">
        <f>C51/C39-1</f>
        <v/>
      </c>
      <c r="F51" s="58">
        <f>D51/D39-1</f>
        <v/>
      </c>
    </row>
    <row r="52">
      <c r="A52" s="55" t="inlineStr">
        <is>
          <t>2015-12</t>
        </is>
      </c>
      <c r="B52" s="56" t="n">
        <v>42369</v>
      </c>
      <c r="C52" s="76" t="n">
        <v>12.8533</v>
      </c>
      <c r="D52" s="77" t="n">
        <v>8.9894</v>
      </c>
      <c r="E52" s="58">
        <f>C52/C40-1</f>
        <v/>
      </c>
      <c r="F52" s="58">
        <f>D52/D40-1</f>
        <v/>
      </c>
    </row>
    <row r="53">
      <c r="A53" s="55" t="inlineStr">
        <is>
          <t>2016-01</t>
        </is>
      </c>
      <c r="B53" s="56" t="n">
        <v>42398</v>
      </c>
      <c r="C53" s="76" t="n">
        <v>12.56</v>
      </c>
      <c r="D53" s="77" t="n">
        <v>8.7842</v>
      </c>
      <c r="E53" s="58">
        <f>C53/C41-1</f>
        <v/>
      </c>
      <c r="F53" s="58">
        <f>D53/D41-1</f>
        <v/>
      </c>
    </row>
    <row r="54">
      <c r="A54" s="55" t="inlineStr">
        <is>
          <t>2016-02</t>
        </is>
      </c>
      <c r="B54" s="56" t="n">
        <v>42429</v>
      </c>
      <c r="C54" s="76" t="n">
        <v>12.6533</v>
      </c>
      <c r="D54" s="77" t="n">
        <v>8.849500000000001</v>
      </c>
      <c r="E54" s="58">
        <f>C54/C42-1</f>
        <v/>
      </c>
      <c r="F54" s="58">
        <f>D54/D42-1</f>
        <v/>
      </c>
    </row>
    <row r="55">
      <c r="A55" s="55" t="inlineStr">
        <is>
          <t>2016-03</t>
        </is>
      </c>
      <c r="B55" s="56" t="n">
        <v>42460</v>
      </c>
      <c r="C55" s="76" t="n">
        <v>13.3633</v>
      </c>
      <c r="D55" s="77" t="n">
        <v>9.415800000000001</v>
      </c>
      <c r="E55" s="58">
        <f>C55/C43-1</f>
        <v/>
      </c>
      <c r="F55" s="58">
        <f>D55/D43-1</f>
        <v/>
      </c>
    </row>
    <row r="56">
      <c r="A56" s="55" t="inlineStr">
        <is>
          <t>2016-04</t>
        </is>
      </c>
      <c r="B56" s="56" t="n">
        <v>42489</v>
      </c>
      <c r="C56" s="76" t="n">
        <v>13.34</v>
      </c>
      <c r="D56" s="77" t="n">
        <v>9.3993</v>
      </c>
      <c r="E56" s="58">
        <f>C56/C44-1</f>
        <v/>
      </c>
      <c r="F56" s="58">
        <f>D56/D44-1</f>
        <v/>
      </c>
    </row>
    <row r="57">
      <c r="A57" s="55" t="inlineStr">
        <is>
          <t>2016-05</t>
        </is>
      </c>
      <c r="B57" s="56" t="n">
        <v>42521</v>
      </c>
      <c r="C57" s="76" t="n">
        <v>13.5267</v>
      </c>
      <c r="D57" s="77" t="n">
        <v>9.530900000000001</v>
      </c>
      <c r="E57" s="58">
        <f>C57/C45-1</f>
        <v/>
      </c>
      <c r="F57" s="58">
        <f>D57/D45-1</f>
        <v/>
      </c>
    </row>
    <row r="58">
      <c r="A58" s="55" t="inlineStr">
        <is>
          <t>2016-06</t>
        </is>
      </c>
      <c r="B58" s="56" t="n">
        <v>42551</v>
      </c>
      <c r="C58" s="76" t="n">
        <v>13.8133</v>
      </c>
      <c r="D58" s="77" t="n">
        <v>9.8089</v>
      </c>
      <c r="E58" s="58">
        <f>C58/C46-1</f>
        <v/>
      </c>
      <c r="F58" s="58">
        <f>D58/D46-1</f>
        <v/>
      </c>
    </row>
    <row r="59">
      <c r="A59" s="55" t="inlineStr">
        <is>
          <t>2016-07</t>
        </is>
      </c>
      <c r="B59" s="56" t="n">
        <v>42580</v>
      </c>
      <c r="C59" s="76" t="n">
        <v>14.2067</v>
      </c>
      <c r="D59" s="77" t="n">
        <v>10.0882</v>
      </c>
      <c r="E59" s="58">
        <f>C59/C47-1</f>
        <v/>
      </c>
      <c r="F59" s="58">
        <f>D59/D47-1</f>
        <v/>
      </c>
    </row>
    <row r="60">
      <c r="A60" s="55" t="inlineStr">
        <is>
          <t>2016-08</t>
        </is>
      </c>
      <c r="B60" s="56" t="n">
        <v>42613</v>
      </c>
      <c r="C60" s="76" t="n">
        <v>14.16</v>
      </c>
      <c r="D60" s="77" t="n">
        <v>10.0551</v>
      </c>
      <c r="E60" s="58">
        <f>C60/C48-1</f>
        <v/>
      </c>
      <c r="F60" s="58">
        <f>D60/D48-1</f>
        <v/>
      </c>
    </row>
    <row r="61">
      <c r="A61" s="55" t="inlineStr">
        <is>
          <t>2016-09</t>
        </is>
      </c>
      <c r="B61" s="56" t="n">
        <v>42643</v>
      </c>
      <c r="C61" s="76" t="n">
        <v>14.1033</v>
      </c>
      <c r="D61" s="77" t="n">
        <v>10.0735</v>
      </c>
      <c r="E61" s="58">
        <f>C61/C49-1</f>
        <v/>
      </c>
      <c r="F61" s="58">
        <f>D61/D49-1</f>
        <v/>
      </c>
    </row>
    <row r="62">
      <c r="A62" s="55" t="inlineStr">
        <is>
          <t>2016-10</t>
        </is>
      </c>
      <c r="B62" s="56" t="n">
        <v>42674</v>
      </c>
      <c r="C62" s="76" t="n">
        <v>13.8833</v>
      </c>
      <c r="D62" s="77" t="n">
        <v>9.916399999999999</v>
      </c>
      <c r="E62" s="58">
        <f>C62/C50-1</f>
        <v/>
      </c>
      <c r="F62" s="58">
        <f>D62/D50-1</f>
        <v/>
      </c>
    </row>
    <row r="63">
      <c r="A63" s="55" t="inlineStr">
        <is>
          <t>2016-11</t>
        </is>
      </c>
      <c r="B63" s="56" t="n">
        <v>42704</v>
      </c>
      <c r="C63" s="76" t="n">
        <v>14.3367</v>
      </c>
      <c r="D63" s="77" t="n">
        <v>10.2402</v>
      </c>
      <c r="E63" s="58">
        <f>C63/C51-1</f>
        <v/>
      </c>
      <c r="F63" s="58">
        <f>D63/D51-1</f>
        <v/>
      </c>
    </row>
    <row r="64">
      <c r="A64" s="55" t="inlineStr">
        <is>
          <t>2016-12</t>
        </is>
      </c>
      <c r="B64" s="56" t="n">
        <v>42734</v>
      </c>
      <c r="C64" s="76" t="n">
        <v>14.5233</v>
      </c>
      <c r="D64" s="77" t="n">
        <v>10.468</v>
      </c>
      <c r="E64" s="58">
        <f>C64/C52-1</f>
        <v/>
      </c>
      <c r="F64" s="58">
        <f>D64/D52-1</f>
        <v/>
      </c>
    </row>
    <row r="65">
      <c r="A65" s="55" t="inlineStr">
        <is>
          <t>2017-01</t>
        </is>
      </c>
      <c r="B65" s="56" t="n">
        <v>42766</v>
      </c>
      <c r="C65" s="76" t="n">
        <v>14.4533</v>
      </c>
      <c r="D65" s="77" t="n">
        <v>10.4175</v>
      </c>
      <c r="E65" s="58">
        <f>C65/C53-1</f>
        <v/>
      </c>
      <c r="F65" s="58">
        <f>D65/D53-1</f>
        <v/>
      </c>
    </row>
    <row r="66">
      <c r="A66" s="55" t="inlineStr">
        <is>
          <t>2017-02</t>
        </is>
      </c>
      <c r="B66" s="56" t="n">
        <v>42794</v>
      </c>
      <c r="C66" s="76" t="n">
        <v>14.9467</v>
      </c>
      <c r="D66" s="77" t="n">
        <v>10.7731</v>
      </c>
      <c r="E66" s="58">
        <f>C66/C54-1</f>
        <v/>
      </c>
      <c r="F66" s="58">
        <f>D66/D54-1</f>
        <v/>
      </c>
    </row>
    <row r="67">
      <c r="A67" s="55" t="inlineStr">
        <is>
          <t>2017-03</t>
        </is>
      </c>
      <c r="B67" s="56" t="n">
        <v>42825</v>
      </c>
      <c r="C67" s="76" t="n">
        <v>14.86</v>
      </c>
      <c r="D67" s="77" t="n">
        <v>10.7884</v>
      </c>
      <c r="E67" s="58">
        <f>C67/C55-1</f>
        <v/>
      </c>
      <c r="F67" s="58">
        <f>D67/D55-1</f>
        <v/>
      </c>
    </row>
    <row r="68">
      <c r="A68" s="55" t="inlineStr">
        <is>
          <t>2017-04</t>
        </is>
      </c>
      <c r="B68" s="56" t="n">
        <v>42853</v>
      </c>
      <c r="C68" s="76" t="n">
        <v>14.8967</v>
      </c>
      <c r="D68" s="77" t="n">
        <v>10.815</v>
      </c>
      <c r="E68" s="58">
        <f>C68/C56-1</f>
        <v/>
      </c>
      <c r="F68" s="58">
        <f>D68/D56-1</f>
        <v/>
      </c>
    </row>
    <row r="69">
      <c r="A69" s="55" t="inlineStr">
        <is>
          <t>2017-05</t>
        </is>
      </c>
      <c r="B69" s="56" t="n">
        <v>42886</v>
      </c>
      <c r="C69" s="76" t="n">
        <v>15.1567</v>
      </c>
      <c r="D69" s="77" t="n">
        <v>11.0038</v>
      </c>
      <c r="E69" s="58">
        <f>C69/C57-1</f>
        <v/>
      </c>
      <c r="F69" s="58">
        <f>D69/D57-1</f>
        <v/>
      </c>
    </row>
    <row r="70">
      <c r="A70" s="55" t="inlineStr">
        <is>
          <t>2017-06</t>
        </is>
      </c>
      <c r="B70" s="56" t="n">
        <v>42916</v>
      </c>
      <c r="C70" s="76" t="n">
        <v>15.0333</v>
      </c>
      <c r="D70" s="77" t="n">
        <v>10.9933</v>
      </c>
      <c r="E70" s="58">
        <f>C70/C58-1</f>
        <v/>
      </c>
      <c r="F70" s="58">
        <f>D70/D58-1</f>
        <v/>
      </c>
    </row>
    <row r="71">
      <c r="A71" s="55" t="inlineStr">
        <is>
          <t>2017-07</t>
        </is>
      </c>
      <c r="B71" s="56" t="n">
        <v>42947</v>
      </c>
      <c r="C71" s="76" t="n">
        <v>15.2833</v>
      </c>
      <c r="D71" s="77" t="n">
        <v>11.1761</v>
      </c>
      <c r="E71" s="58">
        <f>C71/C59-1</f>
        <v/>
      </c>
      <c r="F71" s="58">
        <f>D71/D59-1</f>
        <v/>
      </c>
    </row>
    <row r="72">
      <c r="A72" s="55" t="inlineStr">
        <is>
          <t>2017-08</t>
        </is>
      </c>
      <c r="B72" s="56" t="n">
        <v>42978</v>
      </c>
      <c r="C72" s="76" t="n">
        <v>15.28</v>
      </c>
      <c r="D72" s="77" t="n">
        <v>11.1736</v>
      </c>
      <c r="E72" s="58">
        <f>C72/C60-1</f>
        <v/>
      </c>
      <c r="F72" s="58">
        <f>D72/D60-1</f>
        <v/>
      </c>
    </row>
    <row r="73">
      <c r="A73" s="55" t="inlineStr">
        <is>
          <t>2017-09</t>
        </is>
      </c>
      <c r="B73" s="56" t="n">
        <v>43007</v>
      </c>
      <c r="C73" s="76" t="n">
        <v>15.6</v>
      </c>
      <c r="D73" s="77" t="n">
        <v>11.4919</v>
      </c>
      <c r="E73" s="58">
        <f>C73/C61-1</f>
        <v/>
      </c>
      <c r="F73" s="58">
        <f>D73/D61-1</f>
        <v/>
      </c>
    </row>
    <row r="74">
      <c r="A74" s="55" t="inlineStr">
        <is>
          <t>2017-10</t>
        </is>
      </c>
      <c r="B74" s="56" t="n">
        <v>43039</v>
      </c>
      <c r="C74" s="76" t="n">
        <v>16.1633</v>
      </c>
      <c r="D74" s="77" t="n">
        <v>11.9068</v>
      </c>
      <c r="E74" s="58">
        <f>C74/C62-1</f>
        <v/>
      </c>
      <c r="F74" s="58">
        <f>D74/D62-1</f>
        <v/>
      </c>
    </row>
    <row r="75">
      <c r="A75" s="55" t="inlineStr">
        <is>
          <t>2017-11</t>
        </is>
      </c>
      <c r="B75" s="56" t="n">
        <v>43069</v>
      </c>
      <c r="C75" s="76" t="n">
        <v>16.8433</v>
      </c>
      <c r="D75" s="77" t="n">
        <v>12.4078</v>
      </c>
      <c r="E75" s="58">
        <f>C75/C63-1</f>
        <v/>
      </c>
      <c r="F75" s="58">
        <f>D75/D63-1</f>
        <v/>
      </c>
    </row>
    <row r="76">
      <c r="A76" s="55" t="inlineStr">
        <is>
          <t>2017-12</t>
        </is>
      </c>
      <c r="B76" s="56" t="n">
        <v>43098</v>
      </c>
      <c r="C76" s="76" t="n">
        <v>17.0567</v>
      </c>
      <c r="D76" s="77" t="n">
        <v>12.6502</v>
      </c>
      <c r="E76" s="58">
        <f>C76/C64-1</f>
        <v/>
      </c>
      <c r="F76" s="58">
        <f>D76/D64-1</f>
        <v/>
      </c>
    </row>
    <row r="77">
      <c r="A77" s="55" t="inlineStr">
        <is>
          <t>2018-01</t>
        </is>
      </c>
      <c r="B77" s="56" t="n">
        <v>43131</v>
      </c>
      <c r="C77" s="76" t="n">
        <v>17.8333</v>
      </c>
      <c r="D77" s="77" t="n">
        <v>13.2263</v>
      </c>
      <c r="E77" s="58">
        <f>C77/C65-1</f>
        <v/>
      </c>
      <c r="F77" s="58">
        <f>D77/D65-1</f>
        <v/>
      </c>
    </row>
    <row r="78">
      <c r="A78" s="55" t="inlineStr">
        <is>
          <t>2018-02</t>
        </is>
      </c>
      <c r="B78" s="56" t="n">
        <v>43159</v>
      </c>
      <c r="C78" s="76" t="n">
        <v>16.83</v>
      </c>
      <c r="D78" s="77" t="n">
        <v>12.4821</v>
      </c>
      <c r="E78" s="58">
        <f>C78/C66-1</f>
        <v/>
      </c>
      <c r="F78" s="58">
        <f>D78/D66-1</f>
        <v/>
      </c>
    </row>
    <row r="79">
      <c r="A79" s="55" t="inlineStr">
        <is>
          <t>2018-03</t>
        </is>
      </c>
      <c r="B79" s="56" t="n">
        <v>43188</v>
      </c>
      <c r="C79" s="76" t="n">
        <v>16.3433</v>
      </c>
      <c r="D79" s="77" t="n">
        <v>12.1845</v>
      </c>
      <c r="E79" s="58">
        <f>C79/C67-1</f>
        <v/>
      </c>
      <c r="F79" s="58">
        <f>D79/D67-1</f>
        <v/>
      </c>
    </row>
    <row r="80">
      <c r="A80" s="55" t="inlineStr">
        <is>
          <t>2018-04</t>
        </is>
      </c>
      <c r="B80" s="56" t="n">
        <v>43220</v>
      </c>
      <c r="C80" s="76" t="n">
        <v>16.16</v>
      </c>
      <c r="D80" s="77" t="n">
        <v>12.0478</v>
      </c>
      <c r="E80" s="58">
        <f>C80/C68-1</f>
        <v/>
      </c>
      <c r="F80" s="58">
        <f>D80/D68-1</f>
        <v/>
      </c>
    </row>
    <row r="81">
      <c r="A81" s="55" t="inlineStr">
        <is>
          <t>2018-05</t>
        </is>
      </c>
      <c r="B81" s="56" t="n">
        <v>43251</v>
      </c>
      <c r="C81" s="76" t="n">
        <v>16.45</v>
      </c>
      <c r="D81" s="77" t="n">
        <v>12.264</v>
      </c>
      <c r="E81" s="58">
        <f>C81/C69-1</f>
        <v/>
      </c>
      <c r="F81" s="58">
        <f>D81/D69-1</f>
        <v/>
      </c>
    </row>
    <row r="82">
      <c r="A82" s="55" t="inlineStr">
        <is>
          <t>2018-06</t>
        </is>
      </c>
      <c r="B82" s="56" t="n">
        <v>43280</v>
      </c>
      <c r="C82" s="76" t="n">
        <v>16.43</v>
      </c>
      <c r="D82" s="77" t="n">
        <v>12.3494</v>
      </c>
      <c r="E82" s="58">
        <f>C82/C70-1</f>
        <v/>
      </c>
      <c r="F82" s="58">
        <f>D82/D70-1</f>
        <v/>
      </c>
    </row>
    <row r="83">
      <c r="A83" s="55" t="inlineStr">
        <is>
          <t>2018-07</t>
        </is>
      </c>
      <c r="B83" s="56" t="n">
        <v>43312</v>
      </c>
      <c r="C83" s="76" t="n">
        <v>17.1767</v>
      </c>
      <c r="D83" s="77" t="n">
        <v>12.9106</v>
      </c>
      <c r="E83" s="58">
        <f>C83/C71-1</f>
        <v/>
      </c>
      <c r="F83" s="58">
        <f>D83/D71-1</f>
        <v/>
      </c>
    </row>
    <row r="84">
      <c r="A84" s="55" t="inlineStr">
        <is>
          <t>2018-08</t>
        </is>
      </c>
      <c r="B84" s="56" t="n">
        <v>43343</v>
      </c>
      <c r="C84" s="76" t="n">
        <v>17.57</v>
      </c>
      <c r="D84" s="77" t="n">
        <v>13.2063</v>
      </c>
      <c r="E84" s="58">
        <f>C84/C72-1</f>
        <v/>
      </c>
      <c r="F84" s="58">
        <f>D84/D72-1</f>
        <v/>
      </c>
    </row>
    <row r="85">
      <c r="A85" s="55" t="inlineStr">
        <is>
          <t>2018-09</t>
        </is>
      </c>
      <c r="B85" s="56" t="n">
        <v>43371</v>
      </c>
      <c r="C85" s="76" t="n">
        <v>17.6667</v>
      </c>
      <c r="D85" s="77" t="n">
        <v>13.3703</v>
      </c>
      <c r="E85" s="58">
        <f>C85/C73-1</f>
        <v/>
      </c>
      <c r="F85" s="58">
        <f>D85/D73-1</f>
        <v/>
      </c>
    </row>
    <row r="86">
      <c r="A86" s="55" t="inlineStr">
        <is>
          <t>2018-10</t>
        </is>
      </c>
      <c r="B86" s="56" t="n">
        <v>43404</v>
      </c>
      <c r="C86" s="76" t="n">
        <v>16.6233</v>
      </c>
      <c r="D86" s="77" t="n">
        <v>12.5807</v>
      </c>
      <c r="E86" s="58">
        <f>C86/C74-1</f>
        <v/>
      </c>
      <c r="F86" s="58">
        <f>D86/D74-1</f>
        <v/>
      </c>
    </row>
    <row r="87">
      <c r="A87" s="55" t="inlineStr">
        <is>
          <t>2018-11</t>
        </is>
      </c>
      <c r="B87" s="56" t="n">
        <v>43434</v>
      </c>
      <c r="C87" s="76" t="n">
        <v>17.1833</v>
      </c>
      <c r="D87" s="77" t="n">
        <v>13.0045</v>
      </c>
      <c r="E87" s="58">
        <f>C87/C75-1</f>
        <v/>
      </c>
      <c r="F87" s="58">
        <f>D87/D75-1</f>
        <v/>
      </c>
    </row>
    <row r="88">
      <c r="A88" s="55" t="inlineStr">
        <is>
          <t>2018-12</t>
        </is>
      </c>
      <c r="B88" s="56" t="n">
        <v>43465</v>
      </c>
      <c r="C88" s="76" t="n">
        <v>15.6567</v>
      </c>
      <c r="D88" s="77" t="n">
        <v>11.9471</v>
      </c>
      <c r="E88" s="58">
        <f>C88/C76-1</f>
        <v/>
      </c>
      <c r="F88" s="58">
        <f>D88/D76-1</f>
        <v/>
      </c>
    </row>
    <row r="89">
      <c r="A89" s="55" t="inlineStr">
        <is>
          <t>2019-01</t>
        </is>
      </c>
      <c r="B89" s="56" t="n">
        <v>43496</v>
      </c>
      <c r="C89" s="76" t="n">
        <v>16.6033</v>
      </c>
      <c r="D89" s="77" t="n">
        <v>12.6694</v>
      </c>
      <c r="E89" s="58">
        <f>C89/C77-1</f>
        <v/>
      </c>
      <c r="F89" s="58">
        <f>D89/D77-1</f>
        <v/>
      </c>
    </row>
    <row r="90">
      <c r="A90" s="55" t="inlineStr">
        <is>
          <t>2019-02</t>
        </is>
      </c>
      <c r="B90" s="56" t="n">
        <v>43524</v>
      </c>
      <c r="C90" s="76" t="n">
        <v>17.2767</v>
      </c>
      <c r="D90" s="77" t="n">
        <v>13.1832</v>
      </c>
      <c r="E90" s="58">
        <f>C90/C78-1</f>
        <v/>
      </c>
      <c r="F90" s="58">
        <f>D90/D78-1</f>
        <v/>
      </c>
    </row>
    <row r="91">
      <c r="A91" s="55" t="inlineStr">
        <is>
          <t>2019-03</t>
        </is>
      </c>
      <c r="B91" s="56" t="n">
        <v>43553</v>
      </c>
      <c r="C91" s="76" t="n">
        <v>17.4267</v>
      </c>
      <c r="D91" s="77" t="n">
        <v>13.3875</v>
      </c>
      <c r="E91" s="58">
        <f>C91/C79-1</f>
        <v/>
      </c>
      <c r="F91" s="58">
        <f>D91/D79-1</f>
        <v/>
      </c>
    </row>
    <row r="92">
      <c r="A92" s="55" t="inlineStr">
        <is>
          <t>2019-04</t>
        </is>
      </c>
      <c r="B92" s="56" t="n">
        <v>43585</v>
      </c>
      <c r="C92" s="76" t="n">
        <v>17.9867</v>
      </c>
      <c r="D92" s="77" t="n">
        <v>13.8177</v>
      </c>
      <c r="E92" s="58">
        <f>C92/C80-1</f>
        <v/>
      </c>
      <c r="F92" s="58">
        <f>D92/D80-1</f>
        <v/>
      </c>
    </row>
    <row r="93">
      <c r="A93" s="55" t="inlineStr">
        <is>
          <t>2019-05</t>
        </is>
      </c>
      <c r="B93" s="56" t="n">
        <v>43616</v>
      </c>
      <c r="C93" s="76" t="n">
        <v>16.62</v>
      </c>
      <c r="D93" s="77" t="n">
        <v>12.7678</v>
      </c>
      <c r="E93" s="58">
        <f>C93/C81-1</f>
        <v/>
      </c>
      <c r="F93" s="58">
        <f>D93/D81-1</f>
        <v/>
      </c>
    </row>
    <row r="94">
      <c r="A94" s="55" t="inlineStr">
        <is>
          <t>2019-06</t>
        </is>
      </c>
      <c r="B94" s="56" t="n">
        <v>43644</v>
      </c>
      <c r="C94" s="76" t="n">
        <v>17.69</v>
      </c>
      <c r="D94" s="77" t="n">
        <v>13.6983</v>
      </c>
      <c r="E94" s="58">
        <f>C94/C82-1</f>
        <v/>
      </c>
      <c r="F94" s="58">
        <f>D94/D82-1</f>
        <v/>
      </c>
    </row>
    <row r="95">
      <c r="A95" s="55" t="inlineStr">
        <is>
          <t>2019-07</t>
        </is>
      </c>
      <c r="B95" s="56" t="n">
        <v>43677</v>
      </c>
      <c r="C95" s="76" t="n">
        <v>17.9833</v>
      </c>
      <c r="D95" s="77" t="n">
        <v>13.9255</v>
      </c>
      <c r="E95" s="58">
        <f>C95/C83-1</f>
        <v/>
      </c>
      <c r="F95" s="58">
        <f>D95/D83-1</f>
        <v/>
      </c>
    </row>
    <row r="96">
      <c r="A96" s="55" t="inlineStr">
        <is>
          <t>2019-08</t>
        </is>
      </c>
      <c r="B96" s="56" t="n">
        <v>43707</v>
      </c>
      <c r="C96" s="76" t="n">
        <v>17.75</v>
      </c>
      <c r="D96" s="77" t="n">
        <v>13.7448</v>
      </c>
      <c r="E96" s="58">
        <f>C96/C84-1</f>
        <v/>
      </c>
      <c r="F96" s="58">
        <f>D96/D84-1</f>
        <v/>
      </c>
    </row>
    <row r="97">
      <c r="A97" s="55" t="inlineStr">
        <is>
          <t>2019-09</t>
        </is>
      </c>
      <c r="B97" s="56" t="n">
        <v>43738</v>
      </c>
      <c r="C97" s="76" t="n">
        <v>18.26</v>
      </c>
      <c r="D97" s="77" t="n">
        <v>14.2666</v>
      </c>
      <c r="E97" s="58">
        <f>C97/C85-1</f>
        <v/>
      </c>
      <c r="F97" s="58">
        <f>D97/D85-1</f>
        <v/>
      </c>
    </row>
    <row r="98">
      <c r="A98" s="55" t="inlineStr">
        <is>
          <t>2019-10</t>
        </is>
      </c>
      <c r="B98" s="56" t="n">
        <v>43769</v>
      </c>
      <c r="C98" s="76" t="n">
        <v>18.5067</v>
      </c>
      <c r="D98" s="77" t="n">
        <v>14.4593</v>
      </c>
      <c r="E98" s="58">
        <f>C98/C86-1</f>
        <v/>
      </c>
      <c r="F98" s="58">
        <f>D98/D86-1</f>
        <v/>
      </c>
    </row>
    <row r="99">
      <c r="A99" s="55" t="inlineStr">
        <is>
          <t>2019-11</t>
        </is>
      </c>
      <c r="B99" s="56" t="n">
        <v>43798</v>
      </c>
      <c r="C99" s="76" t="n">
        <v>19.03</v>
      </c>
      <c r="D99" s="77" t="n">
        <v>14.8682</v>
      </c>
      <c r="E99" s="58">
        <f>C99/C87-1</f>
        <v/>
      </c>
      <c r="F99" s="58">
        <f>D99/D87-1</f>
        <v/>
      </c>
    </row>
    <row r="100">
      <c r="A100" s="55" t="inlineStr">
        <is>
          <t>2019-12</t>
        </is>
      </c>
      <c r="B100" s="56" t="n">
        <v>43830</v>
      </c>
      <c r="C100" s="76" t="n">
        <v>19.3067</v>
      </c>
      <c r="D100" s="77" t="n">
        <v>15.2078</v>
      </c>
      <c r="E100" s="58">
        <f>C100/C88-1</f>
        <v/>
      </c>
      <c r="F100" s="58">
        <f>D100/D88-1</f>
        <v/>
      </c>
    </row>
    <row r="101">
      <c r="A101" s="55" t="inlineStr">
        <is>
          <t>2020-01</t>
        </is>
      </c>
      <c r="B101" s="56" t="n">
        <v>43861</v>
      </c>
      <c r="C101" s="76" t="n">
        <v>18.9667</v>
      </c>
      <c r="D101" s="77" t="n">
        <v>14.94</v>
      </c>
      <c r="E101" s="58">
        <f>C101/C89-1</f>
        <v/>
      </c>
      <c r="F101" s="58">
        <f>D101/D89-1</f>
        <v/>
      </c>
    </row>
    <row r="102">
      <c r="A102" s="55" t="inlineStr">
        <is>
          <t>2020-02</t>
        </is>
      </c>
      <c r="B102" s="56" t="n">
        <v>43889</v>
      </c>
      <c r="C102" s="76" t="n">
        <v>17.1933</v>
      </c>
      <c r="D102" s="77" t="n">
        <v>13.5432</v>
      </c>
      <c r="E102" s="58">
        <f>C102/C90-1</f>
        <v/>
      </c>
      <c r="F102" s="58">
        <f>D102/D90-1</f>
        <v/>
      </c>
    </row>
    <row r="103">
      <c r="A103" s="55" t="inlineStr">
        <is>
          <t>2020-03</t>
        </is>
      </c>
      <c r="B103" s="56" t="n">
        <v>43921</v>
      </c>
      <c r="C103" s="76" t="n">
        <v>14.9933</v>
      </c>
      <c r="D103" s="77" t="n">
        <v>11.9338</v>
      </c>
      <c r="E103" s="58">
        <f>C103/C91-1</f>
        <v/>
      </c>
      <c r="F103" s="58">
        <f>D103/D91-1</f>
        <v/>
      </c>
    </row>
    <row r="104">
      <c r="A104" s="55" t="inlineStr">
        <is>
          <t>2020-04</t>
        </is>
      </c>
      <c r="B104" s="56" t="n">
        <v>43951</v>
      </c>
      <c r="C104" s="76" t="n">
        <v>16.8833</v>
      </c>
      <c r="D104" s="77" t="n">
        <v>13.4382</v>
      </c>
      <c r="E104" s="58">
        <f>C104/C92-1</f>
        <v/>
      </c>
      <c r="F104" s="58">
        <f>D104/D92-1</f>
        <v/>
      </c>
    </row>
    <row r="105">
      <c r="A105" s="55" t="inlineStr">
        <is>
          <t>2020-05</t>
        </is>
      </c>
      <c r="B105" s="56" t="n">
        <v>43980</v>
      </c>
      <c r="C105" s="76" t="n">
        <v>17.5067</v>
      </c>
      <c r="D105" s="77" t="n">
        <v>13.9343</v>
      </c>
      <c r="E105" s="58">
        <f>C105/C93-1</f>
        <v/>
      </c>
      <c r="F105" s="58">
        <f>D105/D93-1</f>
        <v/>
      </c>
    </row>
    <row r="106">
      <c r="A106" s="55" t="inlineStr">
        <is>
          <t>2020-06</t>
        </is>
      </c>
      <c r="B106" s="56" t="n">
        <v>44012</v>
      </c>
      <c r="C106" s="76" t="n">
        <v>17.25</v>
      </c>
      <c r="D106" s="77" t="n">
        <v>13.846</v>
      </c>
      <c r="E106" s="58">
        <f>C106/C94-1</f>
        <v/>
      </c>
      <c r="F106" s="58">
        <f>D106/D94-1</f>
        <v/>
      </c>
    </row>
    <row r="107">
      <c r="A107" s="55" t="inlineStr">
        <is>
          <t>2020-07</t>
        </is>
      </c>
      <c r="B107" s="56" t="n">
        <v>44043</v>
      </c>
      <c r="C107" s="76" t="n">
        <v>18.1633</v>
      </c>
      <c r="D107" s="77" t="n">
        <v>14.5791</v>
      </c>
      <c r="E107" s="58">
        <f>C107/C95-1</f>
        <v/>
      </c>
      <c r="F107" s="58">
        <f>D107/D95-1</f>
        <v/>
      </c>
    </row>
    <row r="108">
      <c r="A108" s="55" t="inlineStr">
        <is>
          <t>2020-08</t>
        </is>
      </c>
      <c r="B108" s="56" t="n">
        <v>44074</v>
      </c>
      <c r="C108" s="76" t="n">
        <v>19.0933</v>
      </c>
      <c r="D108" s="77" t="n">
        <v>15.3255</v>
      </c>
      <c r="E108" s="58">
        <f>C108/C96-1</f>
        <v/>
      </c>
      <c r="F108" s="58">
        <f>D108/D96-1</f>
        <v/>
      </c>
    </row>
    <row r="109">
      <c r="A109" s="55" t="inlineStr">
        <is>
          <t>2020-09</t>
        </is>
      </c>
      <c r="B109" s="56" t="n">
        <v>44104</v>
      </c>
      <c r="C109" s="76" t="n">
        <v>18.4333</v>
      </c>
      <c r="D109" s="77" t="n">
        <v>14.9429</v>
      </c>
      <c r="E109" s="58">
        <f>C109/C97-1</f>
        <v/>
      </c>
      <c r="F109" s="58">
        <f>D109/D97-1</f>
        <v/>
      </c>
    </row>
    <row r="110">
      <c r="A110" s="55" t="inlineStr">
        <is>
          <t>2020-10</t>
        </is>
      </c>
      <c r="B110" s="56" t="n">
        <v>44134</v>
      </c>
      <c r="C110" s="76" t="n">
        <v>18.5033</v>
      </c>
      <c r="D110" s="77" t="n">
        <v>14.9997</v>
      </c>
      <c r="E110" s="58">
        <f>C110/C98-1</f>
        <v/>
      </c>
      <c r="F110" s="58">
        <f>D110/D98-1</f>
        <v/>
      </c>
    </row>
    <row r="111">
      <c r="A111" s="55" t="inlineStr">
        <is>
          <t>2020-11</t>
        </is>
      </c>
      <c r="B111" s="56" t="n">
        <v>44165</v>
      </c>
      <c r="C111" s="76" t="n">
        <v>20.94</v>
      </c>
      <c r="D111" s="77" t="n">
        <v>16.975</v>
      </c>
      <c r="E111" s="58">
        <f>C111/C99-1</f>
        <v/>
      </c>
      <c r="F111" s="58">
        <f>D111/D99-1</f>
        <v/>
      </c>
    </row>
    <row r="112">
      <c r="A112" s="55" t="inlineStr">
        <is>
          <t>2020-12</t>
        </is>
      </c>
      <c r="B112" s="56" t="n">
        <v>44196</v>
      </c>
      <c r="C112" s="76" t="n">
        <v>21.38</v>
      </c>
      <c r="D112" s="77" t="n">
        <v>17.4933</v>
      </c>
      <c r="E112" s="58">
        <f>C112/C100-1</f>
        <v/>
      </c>
      <c r="F112" s="58">
        <f>D112/D100-1</f>
        <v/>
      </c>
    </row>
    <row r="113">
      <c r="A113" s="55" t="inlineStr">
        <is>
          <t>2021-01</t>
        </is>
      </c>
      <c r="B113" s="56" t="n">
        <v>44225</v>
      </c>
      <c r="C113" s="76" t="n">
        <v>21.1867</v>
      </c>
      <c r="D113" s="77" t="n">
        <v>17.3351</v>
      </c>
      <c r="E113" s="58">
        <f>C113/C101-1</f>
        <v/>
      </c>
      <c r="F113" s="58">
        <f>D113/D101-1</f>
        <v/>
      </c>
    </row>
    <row r="114">
      <c r="A114" s="55" t="inlineStr">
        <is>
          <t>2021-02</t>
        </is>
      </c>
      <c r="B114" s="56" t="n">
        <v>44253</v>
      </c>
      <c r="C114" s="76" t="n">
        <v>22.47</v>
      </c>
      <c r="D114" s="77" t="n">
        <v>18.3851</v>
      </c>
      <c r="E114" s="58">
        <f>C114/C102-1</f>
        <v/>
      </c>
      <c r="F114" s="58">
        <f>D114/D102-1</f>
        <v/>
      </c>
    </row>
    <row r="115">
      <c r="A115" s="55" t="inlineStr">
        <is>
          <t>2021-03</t>
        </is>
      </c>
      <c r="B115" s="56" t="n">
        <v>44286</v>
      </c>
      <c r="C115" s="76" t="n">
        <v>24.3067</v>
      </c>
      <c r="D115" s="77" t="n">
        <v>20.0289</v>
      </c>
      <c r="E115" s="58">
        <f>C115/C103-1</f>
        <v/>
      </c>
      <c r="F115" s="58">
        <f>D115/D103-1</f>
        <v/>
      </c>
    </row>
    <row r="116">
      <c r="A116" s="55" t="inlineStr">
        <is>
          <t>2021-04</t>
        </is>
      </c>
      <c r="B116" s="56" t="n">
        <v>44316</v>
      </c>
      <c r="C116" s="76" t="n">
        <v>24.8433</v>
      </c>
      <c r="D116" s="77" t="n">
        <v>20.4711</v>
      </c>
      <c r="E116" s="58">
        <f>C116/C104-1</f>
        <v/>
      </c>
      <c r="F116" s="58">
        <f>D116/D104-1</f>
        <v/>
      </c>
    </row>
    <row r="117">
      <c r="A117" s="55" t="inlineStr">
        <is>
          <t>2021-05</t>
        </is>
      </c>
      <c r="B117" s="56" t="n">
        <v>44344</v>
      </c>
      <c r="C117" s="76" t="n">
        <v>25.6433</v>
      </c>
      <c r="D117" s="77" t="n">
        <v>21.1303</v>
      </c>
      <c r="E117" s="58">
        <f>C117/C105-1</f>
        <v/>
      </c>
      <c r="F117" s="58">
        <f>D117/D105-1</f>
        <v/>
      </c>
    </row>
    <row r="118">
      <c r="A118" s="55" t="inlineStr">
        <is>
          <t>2021-06</t>
        </is>
      </c>
      <c r="B118" s="56" t="n">
        <v>44377</v>
      </c>
      <c r="C118" s="76" t="n">
        <v>25.2067</v>
      </c>
      <c r="D118" s="77" t="n">
        <v>20.9203</v>
      </c>
      <c r="E118" s="58">
        <f>C118/C106-1</f>
        <v/>
      </c>
      <c r="F118" s="58">
        <f>D118/D106-1</f>
        <v/>
      </c>
    </row>
    <row r="119">
      <c r="A119" s="55" t="inlineStr">
        <is>
          <t>2021-07</t>
        </is>
      </c>
      <c r="B119" s="56" t="n">
        <v>44407</v>
      </c>
      <c r="C119" s="76" t="n">
        <v>25.37</v>
      </c>
      <c r="D119" s="77" t="n">
        <v>21.0559</v>
      </c>
      <c r="E119" s="58">
        <f>C119/C107-1</f>
        <v/>
      </c>
      <c r="F119" s="58">
        <f>D119/D107-1</f>
        <v/>
      </c>
    </row>
    <row r="120">
      <c r="A120" s="55" t="inlineStr">
        <is>
          <t>2021-08</t>
        </is>
      </c>
      <c r="B120" s="56" t="n">
        <v>44439</v>
      </c>
      <c r="C120" s="76" t="n">
        <v>25.9</v>
      </c>
      <c r="D120" s="77" t="n">
        <v>21.4958</v>
      </c>
      <c r="E120" s="58">
        <f>C120/C108-1</f>
        <v/>
      </c>
      <c r="F120" s="58">
        <f>D120/D108-1</f>
        <v/>
      </c>
    </row>
    <row r="121">
      <c r="A121" s="55" t="inlineStr">
        <is>
          <t>2021-09</t>
        </is>
      </c>
      <c r="B121" s="56" t="n">
        <v>44469</v>
      </c>
      <c r="C121" s="76" t="n">
        <v>24.7467</v>
      </c>
      <c r="D121" s="77" t="n">
        <v>20.7023</v>
      </c>
      <c r="E121" s="58">
        <f>C121/C109-1</f>
        <v/>
      </c>
      <c r="F121" s="58">
        <f>D121/D109-1</f>
        <v/>
      </c>
    </row>
    <row r="122">
      <c r="A122" s="55" t="inlineStr">
        <is>
          <t>2021-10</t>
        </is>
      </c>
      <c r="B122" s="56" t="n">
        <v>44498</v>
      </c>
      <c r="C122" s="76" t="n">
        <v>25.8367</v>
      </c>
      <c r="D122" s="77" t="n">
        <v>21.6141</v>
      </c>
      <c r="E122" s="58">
        <f>C122/C110-1</f>
        <v/>
      </c>
      <c r="F122" s="58">
        <f>D122/D110-1</f>
        <v/>
      </c>
    </row>
    <row r="123">
      <c r="A123" s="55" t="inlineStr">
        <is>
          <t>2021-11</t>
        </is>
      </c>
      <c r="B123" s="56" t="n">
        <v>44530</v>
      </c>
      <c r="C123" s="76" t="n">
        <v>25.3067</v>
      </c>
      <c r="D123" s="77" t="n">
        <v>21.1707</v>
      </c>
      <c r="E123" s="58">
        <f>C123/C111-1</f>
        <v/>
      </c>
      <c r="F123" s="58">
        <f>D123/D111-1</f>
        <v/>
      </c>
    </row>
    <row r="124">
      <c r="A124" s="55" t="inlineStr">
        <is>
          <t>2021-12</t>
        </is>
      </c>
      <c r="B124" s="56" t="n">
        <v>44561</v>
      </c>
      <c r="C124" s="76" t="n">
        <v>26.9433</v>
      </c>
      <c r="D124" s="77" t="n">
        <v>22.7195</v>
      </c>
      <c r="E124" s="58">
        <f>C124/C112-1</f>
        <v/>
      </c>
      <c r="F124" s="58">
        <f>D124/D112-1</f>
        <v/>
      </c>
    </row>
    <row r="125">
      <c r="A125" s="55" t="inlineStr">
        <is>
          <t>2022-01</t>
        </is>
      </c>
      <c r="B125" s="56" t="n">
        <v>44592</v>
      </c>
      <c r="C125" s="76" t="n">
        <v>26.2067</v>
      </c>
      <c r="D125" s="77" t="n">
        <v>22.0983</v>
      </c>
      <c r="E125" s="58">
        <f>C125/C113-1</f>
        <v/>
      </c>
      <c r="F125" s="58">
        <f>D125/D113-1</f>
        <v/>
      </c>
    </row>
    <row r="126">
      <c r="A126" s="55" t="inlineStr">
        <is>
          <t>2022-02</t>
        </is>
      </c>
      <c r="B126" s="56" t="n">
        <v>44620</v>
      </c>
      <c r="C126" s="76" t="n">
        <v>25.7</v>
      </c>
      <c r="D126" s="77" t="n">
        <v>21.6711</v>
      </c>
      <c r="E126" s="58">
        <f>C126/C114-1</f>
        <v/>
      </c>
      <c r="F126" s="58">
        <f>D126/D114-1</f>
        <v/>
      </c>
    </row>
    <row r="127">
      <c r="A127" s="55" t="inlineStr">
        <is>
          <t>2022-03</t>
        </is>
      </c>
      <c r="B127" s="56" t="n">
        <v>44651</v>
      </c>
      <c r="C127" s="76" t="n">
        <v>26.2967</v>
      </c>
      <c r="D127" s="77" t="n">
        <v>22.3198</v>
      </c>
      <c r="E127" s="58">
        <f>C127/C115-1</f>
        <v/>
      </c>
      <c r="F127" s="58">
        <f>D127/D115-1</f>
        <v/>
      </c>
    </row>
    <row r="128">
      <c r="A128" s="55" t="inlineStr">
        <is>
          <t>2022-04</t>
        </is>
      </c>
      <c r="B128" s="56" t="n">
        <v>44680</v>
      </c>
      <c r="C128" s="76" t="n">
        <v>25.2133</v>
      </c>
      <c r="D128" s="77" t="n">
        <v>21.4003</v>
      </c>
      <c r="E128" s="58">
        <f>C128/C116-1</f>
        <v/>
      </c>
      <c r="F128" s="58">
        <f>D128/D116-1</f>
        <v/>
      </c>
    </row>
    <row r="129">
      <c r="A129" s="55" t="inlineStr">
        <is>
          <t>2022-05</t>
        </is>
      </c>
      <c r="B129" s="56" t="n">
        <v>44712</v>
      </c>
      <c r="C129" s="76" t="n">
        <v>26.1967</v>
      </c>
      <c r="D129" s="77" t="n">
        <v>22.2349</v>
      </c>
      <c r="E129" s="58">
        <f>C129/C117-1</f>
        <v/>
      </c>
      <c r="F129" s="58">
        <f>D129/D117-1</f>
        <v/>
      </c>
    </row>
    <row r="130">
      <c r="A130" s="55" t="inlineStr">
        <is>
          <t>2022-06</t>
        </is>
      </c>
      <c r="B130" s="56" t="n">
        <v>44742</v>
      </c>
      <c r="C130" s="76" t="n">
        <v>23.8767</v>
      </c>
      <c r="D130" s="77" t="n">
        <v>20.4659</v>
      </c>
      <c r="E130" s="58">
        <f>C130/C118-1</f>
        <v/>
      </c>
      <c r="F130" s="58">
        <f>D130/D118-1</f>
        <v/>
      </c>
    </row>
    <row r="131">
      <c r="A131" s="55" t="inlineStr">
        <is>
          <t>2022-07</t>
        </is>
      </c>
      <c r="B131" s="56" t="n">
        <v>44771</v>
      </c>
      <c r="C131" s="76" t="n">
        <v>24.81</v>
      </c>
      <c r="D131" s="77" t="n">
        <v>21.266</v>
      </c>
      <c r="E131" s="58">
        <f>C131/C119-1</f>
        <v/>
      </c>
      <c r="F131" s="58">
        <f>D131/D119-1</f>
        <v/>
      </c>
    </row>
    <row r="132">
      <c r="A132" s="55" t="inlineStr">
        <is>
          <t>2022-08</t>
        </is>
      </c>
      <c r="B132" s="56" t="n">
        <v>44804</v>
      </c>
      <c r="C132" s="76" t="n">
        <v>24.1333</v>
      </c>
      <c r="D132" s="77" t="n">
        <v>20.6859</v>
      </c>
      <c r="E132" s="58">
        <f>C132/C120-1</f>
        <v/>
      </c>
      <c r="F132" s="58">
        <f>D132/D120-1</f>
        <v/>
      </c>
    </row>
    <row r="133">
      <c r="A133" s="55" t="inlineStr">
        <is>
          <t>2022-09</t>
        </is>
      </c>
      <c r="B133" s="56" t="n">
        <v>44834</v>
      </c>
      <c r="C133" s="76" t="n">
        <v>22.1433</v>
      </c>
      <c r="D133" s="77" t="n">
        <v>19.152</v>
      </c>
      <c r="E133" s="58">
        <f>C133/C121-1</f>
        <v/>
      </c>
      <c r="F133" s="58">
        <f>D133/D121-1</f>
        <v/>
      </c>
    </row>
    <row r="134">
      <c r="A134" s="55" t="inlineStr">
        <is>
          <t>2022-10</t>
        </is>
      </c>
      <c r="B134" s="56" t="n">
        <v>44865</v>
      </c>
      <c r="C134" s="76" t="n">
        <v>24.6267</v>
      </c>
      <c r="D134" s="77" t="n">
        <v>21.2999</v>
      </c>
      <c r="E134" s="58">
        <f>C134/C122-1</f>
        <v/>
      </c>
      <c r="F134" s="58">
        <f>D134/D122-1</f>
        <v/>
      </c>
    </row>
    <row r="135">
      <c r="A135" s="55" t="inlineStr">
        <is>
          <t>2022-11</t>
        </is>
      </c>
      <c r="B135" s="56" t="n">
        <v>44895</v>
      </c>
      <c r="C135" s="76" t="n">
        <v>26.31</v>
      </c>
      <c r="D135" s="77" t="n">
        <v>22.7558</v>
      </c>
      <c r="E135" s="58">
        <f>C135/C123-1</f>
        <v/>
      </c>
      <c r="F135" s="58">
        <f>D135/D123-1</f>
        <v/>
      </c>
    </row>
    <row r="136">
      <c r="A136" s="55" t="inlineStr">
        <is>
          <t>2022-12</t>
        </is>
      </c>
      <c r="B136" s="56" t="n">
        <v>44925</v>
      </c>
      <c r="C136" s="76" t="n">
        <v>25.18</v>
      </c>
      <c r="D136" s="77" t="n">
        <v>21.9799</v>
      </c>
      <c r="E136" s="58">
        <f>C136/C124-1</f>
        <v/>
      </c>
      <c r="F136" s="58">
        <f>D136/D124-1</f>
        <v/>
      </c>
    </row>
    <row r="137">
      <c r="A137" s="55" t="inlineStr">
        <is>
          <t>2023-01</t>
        </is>
      </c>
      <c r="B137" s="56" t="n">
        <v>44957</v>
      </c>
      <c r="C137" s="76" t="n">
        <v>25.7033</v>
      </c>
      <c r="D137" s="77" t="n">
        <v>22.4367</v>
      </c>
      <c r="E137" s="58">
        <f>C137/C125-1</f>
        <v/>
      </c>
      <c r="F137" s="58">
        <f>D137/D125-1</f>
        <v/>
      </c>
    </row>
    <row r="138">
      <c r="A138" s="55" t="inlineStr">
        <is>
          <t>2023-02</t>
        </is>
      </c>
      <c r="B138" s="56" t="n">
        <v>44985</v>
      </c>
      <c r="C138" s="76" t="n">
        <v>24.85</v>
      </c>
      <c r="D138" s="77" t="n">
        <v>21.6918</v>
      </c>
      <c r="E138" s="58">
        <f>C138/C126-1</f>
        <v/>
      </c>
      <c r="F138" s="58">
        <f>D138/D126-1</f>
        <v/>
      </c>
    </row>
    <row r="139">
      <c r="A139" s="55" t="inlineStr">
        <is>
          <t>2023-03</t>
        </is>
      </c>
      <c r="B139" s="56" t="n">
        <v>45016</v>
      </c>
      <c r="C139" s="76" t="n">
        <v>24.3867</v>
      </c>
      <c r="D139" s="77" t="n">
        <v>21.4645</v>
      </c>
      <c r="E139" s="58">
        <f>C139/C127-1</f>
        <v/>
      </c>
      <c r="F139" s="58">
        <f>D139/D127-1</f>
        <v/>
      </c>
    </row>
    <row r="140">
      <c r="A140" s="55" t="inlineStr">
        <is>
          <t>2023-04</t>
        </is>
      </c>
      <c r="B140" s="56" t="n">
        <v>45044</v>
      </c>
      <c r="C140" s="76" t="n">
        <v>24.19</v>
      </c>
      <c r="D140" s="77" t="n">
        <v>21.2914</v>
      </c>
      <c r="E140" s="58">
        <f>C140/C128-1</f>
        <v/>
      </c>
      <c r="F140" s="58">
        <f>D140/D128-1</f>
        <v/>
      </c>
    </row>
    <row r="141">
      <c r="A141" s="55" t="inlineStr">
        <is>
          <t>2023-05</t>
        </is>
      </c>
      <c r="B141" s="56" t="n">
        <v>45077</v>
      </c>
      <c r="C141" s="76" t="n">
        <v>23.1967</v>
      </c>
      <c r="D141" s="77" t="n">
        <v>20.4171</v>
      </c>
      <c r="E141" s="58">
        <f>C141/C129-1</f>
        <v/>
      </c>
      <c r="F141" s="58">
        <f>D141/D129-1</f>
        <v/>
      </c>
    </row>
    <row r="142">
      <c r="A142" s="55" t="inlineStr">
        <is>
          <t>2023-06</t>
        </is>
      </c>
      <c r="B142" s="56" t="n">
        <v>45107</v>
      </c>
      <c r="C142" s="76" t="n">
        <v>24.2067</v>
      </c>
      <c r="D142" s="77" t="n">
        <v>21.5029</v>
      </c>
      <c r="E142" s="58">
        <f>C142/C130-1</f>
        <v/>
      </c>
      <c r="F142" s="58">
        <f>D142/D130-1</f>
        <v/>
      </c>
    </row>
    <row r="143">
      <c r="A143" s="55" t="inlineStr">
        <is>
          <t>2023-07</t>
        </is>
      </c>
      <c r="B143" s="56" t="n">
        <v>45138</v>
      </c>
      <c r="C143" s="76" t="n">
        <v>25.22</v>
      </c>
      <c r="D143" s="77" t="n">
        <v>22.4031</v>
      </c>
      <c r="E143" s="58">
        <f>C143/C131-1</f>
        <v/>
      </c>
      <c r="F143" s="58">
        <f>D143/D131-1</f>
        <v/>
      </c>
    </row>
    <row r="144">
      <c r="A144" s="55" t="inlineStr">
        <is>
          <t>2023-08</t>
        </is>
      </c>
      <c r="B144" s="56" t="n">
        <v>45169</v>
      </c>
      <c r="C144" s="76" t="n">
        <v>24.8433</v>
      </c>
      <c r="D144" s="77" t="n">
        <v>22.0685</v>
      </c>
      <c r="E144" s="58">
        <f>C144/C132-1</f>
        <v/>
      </c>
      <c r="F144" s="58">
        <f>D144/D132-1</f>
        <v/>
      </c>
    </row>
    <row r="145">
      <c r="A145" s="55" t="inlineStr">
        <is>
          <t>2023-09</t>
        </is>
      </c>
      <c r="B145" s="56" t="n">
        <v>45198</v>
      </c>
      <c r="C145" s="76" t="n">
        <v>23.5867</v>
      </c>
      <c r="D145" s="77" t="n">
        <v>21.1408</v>
      </c>
      <c r="E145" s="58">
        <f>C145/C133-1</f>
        <v/>
      </c>
      <c r="F145" s="58">
        <f>D145/D133-1</f>
        <v/>
      </c>
    </row>
    <row r="146">
      <c r="A146" s="55" t="inlineStr">
        <is>
          <t>2023-10</t>
        </is>
      </c>
      <c r="B146" s="56" t="n">
        <v>45230</v>
      </c>
      <c r="C146" s="76" t="n">
        <v>22.6867</v>
      </c>
      <c r="D146" s="77" t="n">
        <v>20.3341</v>
      </c>
      <c r="E146" s="58">
        <f>C146/C134-1</f>
        <v/>
      </c>
      <c r="F146" s="58">
        <f>D146/D134-1</f>
        <v/>
      </c>
    </row>
    <row r="147">
      <c r="A147" s="55" t="inlineStr">
        <is>
          <t>2023-11</t>
        </is>
      </c>
      <c r="B147" s="56" t="n">
        <v>45260</v>
      </c>
      <c r="C147" s="76" t="n">
        <v>24.1167</v>
      </c>
      <c r="D147" s="77" t="n">
        <v>21.6158</v>
      </c>
      <c r="E147" s="58">
        <f>C147/C135-1</f>
        <v/>
      </c>
      <c r="F147" s="58">
        <f>D147/D135-1</f>
        <v/>
      </c>
    </row>
    <row r="148">
      <c r="A148" s="55" t="inlineStr">
        <is>
          <t>2023-12</t>
        </is>
      </c>
      <c r="B148" s="56" t="n">
        <v>45289</v>
      </c>
      <c r="C148" s="76" t="n">
        <v>25.3767</v>
      </c>
      <c r="D148" s="77" t="n">
        <v>22.9787</v>
      </c>
      <c r="E148" s="58">
        <f>C148/C136-1</f>
        <v/>
      </c>
      <c r="F148" s="58">
        <f>D148/D136-1</f>
        <v/>
      </c>
    </row>
    <row r="149">
      <c r="A149" s="55" t="inlineStr">
        <is>
          <t>2024-01</t>
        </is>
      </c>
      <c r="B149" s="56" t="n">
        <v>45322</v>
      </c>
      <c r="C149" s="76" t="n">
        <v>25.4133</v>
      </c>
      <c r="D149" s="77" t="n">
        <v>23.0119</v>
      </c>
      <c r="E149" s="58">
        <f>C149/C137-1</f>
        <v/>
      </c>
      <c r="F149" s="58">
        <f>D149/D137-1</f>
        <v/>
      </c>
    </row>
    <row r="150">
      <c r="A150" s="55" t="inlineStr">
        <is>
          <t>2024-02</t>
        </is>
      </c>
      <c r="B150" s="56" t="n">
        <v>45351</v>
      </c>
      <c r="C150" s="76" t="n">
        <v>25.88</v>
      </c>
      <c r="D150" s="77" t="n">
        <v>23.4345</v>
      </c>
      <c r="E150" s="58">
        <f>C150/C138-1</f>
        <v/>
      </c>
      <c r="F150" s="58">
        <f>D150/D138-1</f>
        <v/>
      </c>
    </row>
    <row r="151">
      <c r="A151" s="55" t="inlineStr">
        <is>
          <t>2024-03</t>
        </is>
      </c>
      <c r="B151" s="56" t="n">
        <v>45379</v>
      </c>
      <c r="C151" s="76" t="n">
        <v>26.8767</v>
      </c>
      <c r="D151" s="77" t="n">
        <v>24.5265</v>
      </c>
      <c r="E151" s="58">
        <f>C151/C139-1</f>
        <v/>
      </c>
      <c r="F151" s="58">
        <f>D151/D139-1</f>
        <v/>
      </c>
    </row>
    <row r="152">
      <c r="A152" s="55" t="inlineStr">
        <is>
          <t>2024-04</t>
        </is>
      </c>
      <c r="B152" s="56" t="n">
        <v>45412</v>
      </c>
      <c r="C152" s="76" t="n">
        <v>25.6633</v>
      </c>
      <c r="D152" s="77" t="n">
        <v>23.4192</v>
      </c>
      <c r="E152" s="58">
        <f>C152/C140-1</f>
        <v/>
      </c>
      <c r="F152" s="58">
        <f>D152/D140-1</f>
        <v/>
      </c>
    </row>
    <row r="153">
      <c r="A153" s="55" t="inlineStr">
        <is>
          <t>2024-05</t>
        </is>
      </c>
      <c r="B153" s="56" t="n">
        <v>45443</v>
      </c>
      <c r="C153" s="76" t="n">
        <v>26.19</v>
      </c>
      <c r="D153" s="77" t="n">
        <v>23.8998</v>
      </c>
      <c r="E153" s="58">
        <f>C153/C141-1</f>
        <v/>
      </c>
      <c r="F153" s="58">
        <f>D153/D141-1</f>
        <v/>
      </c>
    </row>
    <row r="154">
      <c r="A154" s="55" t="inlineStr">
        <is>
          <t>2024-06</t>
        </is>
      </c>
      <c r="B154" s="56" t="n">
        <v>45471</v>
      </c>
      <c r="C154" s="76" t="n">
        <v>25.92</v>
      </c>
      <c r="D154" s="77" t="n">
        <v>23.9041</v>
      </c>
      <c r="E154" s="58">
        <f>C154/C142-1</f>
        <v/>
      </c>
      <c r="F154" s="58">
        <f>D154/D142-1</f>
        <v/>
      </c>
    </row>
    <row r="155">
      <c r="A155" s="55" t="inlineStr">
        <is>
          <t>2024-07</t>
        </is>
      </c>
      <c r="B155" s="56" t="n">
        <v>45504</v>
      </c>
      <c r="C155" s="76" t="n">
        <v>27.5267</v>
      </c>
      <c r="D155" s="77" t="n">
        <v>25.3858</v>
      </c>
      <c r="E155" s="58">
        <f>C155/C143-1</f>
        <v/>
      </c>
      <c r="F155" s="58">
        <f>D155/D143-1</f>
        <v/>
      </c>
    </row>
    <row r="156">
      <c r="A156" s="55" t="inlineStr">
        <is>
          <t>2024-08</t>
        </is>
      </c>
      <c r="B156" s="56" t="n">
        <v>45534</v>
      </c>
      <c r="C156" s="76" t="n">
        <v>28.1767</v>
      </c>
      <c r="D156" s="77" t="n">
        <v>25.9853</v>
      </c>
      <c r="E156" s="58">
        <f>C156/C144-1</f>
        <v/>
      </c>
      <c r="F156" s="58">
        <f>D156/D144-1</f>
        <v/>
      </c>
    </row>
    <row r="157">
      <c r="A157" s="55" t="inlineStr">
        <is>
          <t>2024-09</t>
        </is>
      </c>
      <c r="B157" s="56" t="n">
        <v>45565</v>
      </c>
      <c r="C157" s="76" t="n">
        <v>28.1767</v>
      </c>
      <c r="D157" s="77" t="n">
        <v>26.218</v>
      </c>
      <c r="E157" s="58">
        <f>C157/C145-1</f>
        <v/>
      </c>
      <c r="F157" s="58">
        <f>D157/D145-1</f>
        <v/>
      </c>
    </row>
    <row r="158">
      <c r="A158" s="55" t="inlineStr">
        <is>
          <t>2024-10</t>
        </is>
      </c>
      <c r="B158" s="56" t="n">
        <v>45596</v>
      </c>
      <c r="C158" s="76" t="n">
        <v>28.23</v>
      </c>
      <c r="D158" s="77" t="n">
        <v>26.2676</v>
      </c>
      <c r="E158" s="58">
        <f>C158/C146-1</f>
        <v/>
      </c>
      <c r="F158" s="58">
        <f>D158/D146-1</f>
        <v/>
      </c>
    </row>
    <row r="159">
      <c r="A159" s="55" t="inlineStr">
        <is>
          <t>2024-11</t>
        </is>
      </c>
      <c r="B159" s="56" t="n">
        <v>45625</v>
      </c>
      <c r="C159" s="76" t="n">
        <v>29.53</v>
      </c>
      <c r="D159" s="77" t="n">
        <v>27.4772</v>
      </c>
      <c r="E159" s="58">
        <f>C159/C147-1</f>
        <v/>
      </c>
      <c r="F159" s="58">
        <f>D159/D147-1</f>
        <v/>
      </c>
    </row>
    <row r="160">
      <c r="A160" s="55" t="inlineStr">
        <is>
          <t>2024-12</t>
        </is>
      </c>
      <c r="B160" s="56" t="n">
        <v>45657</v>
      </c>
      <c r="C160" s="76" t="n">
        <v>27.32</v>
      </c>
      <c r="D160" s="77" t="n">
        <v>25.658</v>
      </c>
      <c r="E160" s="58">
        <f>C160/C148-1</f>
        <v/>
      </c>
      <c r="F160" s="58">
        <f>D160/D148-1</f>
        <v/>
      </c>
    </row>
    <row r="161">
      <c r="A161" s="55" t="inlineStr">
        <is>
          <t>2025-01</t>
        </is>
      </c>
      <c r="B161" s="56" t="n">
        <v>45688</v>
      </c>
      <c r="C161" s="76" t="n">
        <v>27.83</v>
      </c>
      <c r="D161" s="77" t="n">
        <v>26.1369</v>
      </c>
      <c r="E161" s="58">
        <f>C161/C149-1</f>
        <v/>
      </c>
      <c r="F161" s="58">
        <f>D161/D149-1</f>
        <v/>
      </c>
    </row>
    <row r="162">
      <c r="A162" s="55" t="inlineStr">
        <is>
          <t>2025-02</t>
        </is>
      </c>
      <c r="B162" s="56" t="n">
        <v>45716</v>
      </c>
      <c r="C162" s="76" t="n">
        <v>28.54</v>
      </c>
      <c r="D162" s="77" t="n">
        <v>26.8037</v>
      </c>
      <c r="E162" s="58">
        <f>C162/C150-1</f>
        <v/>
      </c>
      <c r="F162" s="58">
        <f>D162/D150-1</f>
        <v/>
      </c>
    </row>
    <row r="163">
      <c r="A163" s="55" t="inlineStr">
        <is>
          <t>2025-03</t>
        </is>
      </c>
      <c r="B163" s="56" t="n">
        <v>45747</v>
      </c>
      <c r="C163" s="76" t="n">
        <v>27.96</v>
      </c>
      <c r="D163" s="77" t="n">
        <v>26.496</v>
      </c>
      <c r="E163" s="58">
        <f>C163/C151-1</f>
        <v/>
      </c>
      <c r="F163" s="58">
        <f>D163/D151-1</f>
        <v/>
      </c>
    </row>
    <row r="164">
      <c r="A164" s="55" t="inlineStr">
        <is>
          <t>2025-04</t>
        </is>
      </c>
      <c r="B164" s="56" t="n">
        <v>45777</v>
      </c>
      <c r="C164" s="76" t="n">
        <v>25.82</v>
      </c>
      <c r="D164" s="77" t="n">
        <v>24.468</v>
      </c>
      <c r="E164" s="58">
        <f>C164/C152-1</f>
        <v/>
      </c>
      <c r="F164" s="58">
        <f>D164/D152-1</f>
        <v/>
      </c>
    </row>
    <row r="165">
      <c r="A165" s="55" t="inlineStr">
        <is>
          <t>2025-05</t>
        </is>
      </c>
      <c r="B165" s="56" t="n">
        <v>45807</v>
      </c>
      <c r="C165" s="76" t="n">
        <v>26.17</v>
      </c>
      <c r="D165" s="77" t="n">
        <v>24.7997</v>
      </c>
      <c r="E165" s="58">
        <f>C165/C153-1</f>
        <v/>
      </c>
      <c r="F165" s="58">
        <f>D165/D153-1</f>
        <v/>
      </c>
    </row>
    <row r="166">
      <c r="A166" s="55" t="inlineStr">
        <is>
          <t>2025-06</t>
        </is>
      </c>
      <c r="B166" s="56" t="n">
        <v>45838</v>
      </c>
      <c r="C166" s="76" t="n">
        <v>26.5</v>
      </c>
      <c r="D166" s="77" t="n">
        <v>25.359</v>
      </c>
      <c r="E166" s="58">
        <f>C166/C154-1</f>
        <v/>
      </c>
      <c r="F166" s="58">
        <f>D166/D154-1</f>
        <v/>
      </c>
    </row>
    <row r="167">
      <c r="A167" s="55" t="inlineStr">
        <is>
          <t>2025-07</t>
        </is>
      </c>
      <c r="B167" s="56" t="n">
        <v>45869</v>
      </c>
      <c r="C167" s="76" t="n">
        <v>26.5</v>
      </c>
      <c r="D167" s="77" t="n">
        <v>25.359</v>
      </c>
      <c r="E167" s="58">
        <f>C167/C155-1</f>
        <v/>
      </c>
      <c r="F167" s="58">
        <f>D167/D155-1</f>
        <v/>
      </c>
    </row>
    <row r="168">
      <c r="A168" s="55" t="inlineStr">
        <is>
          <t>2025-08</t>
        </is>
      </c>
      <c r="B168" s="56" t="n">
        <v>45898</v>
      </c>
      <c r="C168" s="76" t="n">
        <v>27.92</v>
      </c>
      <c r="D168" s="77" t="n">
        <v>26.7179</v>
      </c>
      <c r="E168" s="58">
        <f>C168/C156-1</f>
        <v/>
      </c>
      <c r="F168" s="58">
        <f>D168/D156-1</f>
        <v/>
      </c>
    </row>
    <row r="169">
      <c r="A169" s="55" t="inlineStr">
        <is>
          <t>2025-09</t>
        </is>
      </c>
      <c r="B169" s="56" t="n">
        <v>45930</v>
      </c>
      <c r="C169" s="76" t="n">
        <v>27.3</v>
      </c>
      <c r="D169" s="77" t="n">
        <v>26.3748</v>
      </c>
      <c r="E169" s="58">
        <f>C169/C157-1</f>
        <v/>
      </c>
      <c r="F169" s="58">
        <f>D169/D157-1</f>
        <v/>
      </c>
    </row>
    <row r="170">
      <c r="A170" s="55" t="inlineStr">
        <is>
          <t>2025-10</t>
        </is>
      </c>
      <c r="B170" s="56" t="n">
        <v>45961</v>
      </c>
      <c r="C170" s="76" t="n">
        <v>26.75</v>
      </c>
      <c r="D170" s="77" t="n">
        <v>25.8435</v>
      </c>
      <c r="E170" s="58">
        <f>C170/C158-1</f>
        <v/>
      </c>
      <c r="F170" s="58">
        <f>D170/D158-1</f>
        <v/>
      </c>
    </row>
    <row r="171">
      <c r="A171" s="55" t="inlineStr">
        <is>
          <t>2025-11</t>
        </is>
      </c>
      <c r="B171" s="56" t="n">
        <v>45989</v>
      </c>
      <c r="C171" s="76" t="n">
        <v>27.59</v>
      </c>
      <c r="D171" s="77" t="n">
        <v>26.655</v>
      </c>
      <c r="E171" s="58">
        <f>C171/C159-1</f>
        <v/>
      </c>
      <c r="F171" s="58">
        <f>D171/D159-1</f>
        <v/>
      </c>
    </row>
    <row r="172">
      <c r="A172" s="55" t="inlineStr">
        <is>
          <t>2025-12</t>
        </is>
      </c>
      <c r="B172" s="56" t="n">
        <v>46022</v>
      </c>
      <c r="C172" s="76" t="n">
        <v>27.43</v>
      </c>
      <c r="D172" s="77" t="n">
        <v>26.7715</v>
      </c>
      <c r="E172" s="58">
        <f>C172/C160-1</f>
        <v/>
      </c>
      <c r="F172" s="58">
        <f>D172/D160-1</f>
        <v/>
      </c>
    </row>
    <row r="173">
      <c r="A173" s="55" t="inlineStr">
        <is>
          <t>2026-01</t>
        </is>
      </c>
      <c r="B173" s="56" t="n">
        <v>46052</v>
      </c>
      <c r="C173" s="76" t="n">
        <v>29.82</v>
      </c>
      <c r="D173" s="77" t="n">
        <v>29.1041</v>
      </c>
      <c r="E173" s="58">
        <f>C173/C161-1</f>
        <v/>
      </c>
      <c r="F173" s="58">
        <f>D173/D161-1</f>
        <v/>
      </c>
    </row>
    <row r="174">
      <c r="A174" s="55" t="inlineStr">
        <is>
          <t>2026-02</t>
        </is>
      </c>
      <c r="B174" s="56" t="n">
        <v>46080</v>
      </c>
      <c r="C174" s="76" t="n">
        <v>31.77</v>
      </c>
      <c r="D174" s="77" t="n">
        <v>31.0073</v>
      </c>
      <c r="E174" s="58">
        <f>C174/C162-1</f>
        <v/>
      </c>
      <c r="F174" s="58">
        <f>D174/D162-1</f>
        <v/>
      </c>
    </row>
    <row r="175">
      <c r="A175" s="55" t="inlineStr">
        <is>
          <t>2026-03</t>
        </is>
      </c>
      <c r="B175" s="56" t="n">
        <v>46112</v>
      </c>
      <c r="C175" s="76" t="n">
        <v>30.68</v>
      </c>
      <c r="D175" s="77" t="n">
        <v>30.1967</v>
      </c>
      <c r="E175" s="58">
        <f>C175/C163-1</f>
        <v/>
      </c>
      <c r="F175" s="58">
        <f>D175/D163-1</f>
        <v/>
      </c>
    </row>
    <row r="176">
      <c r="A176" s="55" t="inlineStr">
        <is>
          <t>2026-04</t>
        </is>
      </c>
      <c r="B176" s="56" t="n">
        <v>46142</v>
      </c>
      <c r="C176" s="76" t="n">
        <v>32.07</v>
      </c>
      <c r="D176" s="77" t="n">
        <v>31.5648</v>
      </c>
      <c r="E176" s="58">
        <f>C176/C164-1</f>
        <v/>
      </c>
      <c r="F176" s="58">
        <f>D176/D164-1</f>
        <v/>
      </c>
    </row>
    <row r="177">
      <c r="A177" s="55" t="inlineStr">
        <is>
          <t>2026-05</t>
        </is>
      </c>
      <c r="B177" s="56" t="n">
        <v>46171</v>
      </c>
      <c r="C177" s="76" t="n">
        <v>32.5</v>
      </c>
      <c r="D177" s="77" t="n">
        <v>31.9881</v>
      </c>
      <c r="E177" s="58">
        <f>C177/C165-1</f>
        <v/>
      </c>
      <c r="F177" s="58">
        <f>D177/D165-1</f>
        <v/>
      </c>
    </row>
    <row r="178">
      <c r="A178" s="55" t="inlineStr">
        <is>
          <t>2026-06</t>
        </is>
      </c>
      <c r="B178" s="56" t="n">
        <v>46203</v>
      </c>
      <c r="C178" s="76" t="n">
        <v>31.71</v>
      </c>
      <c r="D178" s="77" t="n">
        <v>31.4591</v>
      </c>
      <c r="E178" s="58">
        <f>C178/C166-1</f>
        <v/>
      </c>
      <c r="F178" s="58">
        <f>D178/D166-1</f>
        <v/>
      </c>
    </row>
    <row r="179">
      <c r="A179" s="55" t="inlineStr">
        <is>
          <t>2026-07</t>
        </is>
      </c>
      <c r="B179" s="56" t="n">
        <v>46234</v>
      </c>
      <c r="C179" s="76" t="n">
        <v>33.47</v>
      </c>
      <c r="D179" s="77" t="n">
        <v>33.2051</v>
      </c>
      <c r="E179" s="58">
        <f>C179/C167-1</f>
        <v/>
      </c>
      <c r="F179" s="58">
        <f>D179/D167-1</f>
        <v/>
      </c>
    </row>
    <row r="180">
      <c r="A180" s="55" t="inlineStr">
        <is>
          <t>2026-08</t>
        </is>
      </c>
      <c r="B180" s="56" t="n">
        <v>46265</v>
      </c>
      <c r="C180" s="76" t="n">
        <v>34.89</v>
      </c>
      <c r="D180" s="77" t="n">
        <v>34.6139</v>
      </c>
      <c r="E180" s="58">
        <f>C180/C168-1</f>
        <v/>
      </c>
      <c r="F180" s="58">
        <f>D180/D168-1</f>
        <v/>
      </c>
    </row>
    <row r="181">
      <c r="A181" s="55" t="inlineStr">
        <is>
          <t>2026-09</t>
        </is>
      </c>
      <c r="B181" s="56" t="n">
        <v>46295</v>
      </c>
      <c r="C181" s="76" t="n">
        <v>32.53</v>
      </c>
      <c r="D181" s="77" t="n">
        <v>32.53</v>
      </c>
      <c r="E181" s="58">
        <f>C181/C169-1</f>
        <v/>
      </c>
      <c r="F181" s="58">
        <f>D181/D169-1</f>
        <v/>
      </c>
    </row>
    <row r="182">
      <c r="A182" s="55" t="inlineStr">
        <is>
          <t>2026-10</t>
        </is>
      </c>
      <c r="B182" s="56" t="n">
        <v>46315</v>
      </c>
      <c r="C182" s="76" t="n">
        <v>34.69</v>
      </c>
      <c r="D182" s="77" t="n">
        <v>34.69</v>
      </c>
      <c r="E182" s="58">
        <f>C182/C170-1</f>
        <v/>
      </c>
      <c r="F182" s="58">
        <f>D182/D170-1</f>
        <v/>
      </c>
    </row>
  </sheetData>
  <pageMargins left="0.75" right="0.75" top="1" bottom="1" header="0.5" footer="0.5"/>
  <drawing xmlns:r="http://schemas.openxmlformats.org/officeDocument/2006/relationships" r:id="rId1"/>
</worksheet>
</file>

<file path=xl/worksheets/sheet13.xml><?xml version="1.0" encoding="utf-8"?>
<worksheet xmlns="http://schemas.openxmlformats.org/spreadsheetml/2006/main">
  <sheetPr>
    <outlinePr summaryBelow="1" summaryRight="1"/>
    <pageSetUpPr/>
  </sheetPr>
  <dimension ref="A1:G61"/>
  <sheetViews>
    <sheetView workbookViewId="0">
      <selection activeCell="A1" sqref="A1"/>
    </sheetView>
  </sheetViews>
  <sheetFormatPr baseColWidth="8" defaultRowHeight="15"/>
  <cols>
    <col width="8" customWidth="1" min="1" max="1"/>
    <col width="6" customWidth="1" min="2" max="2"/>
    <col width="9" customWidth="1" min="3" max="3"/>
    <col width="11" customWidth="1" min="4" max="4"/>
    <col width="11" customWidth="1" min="5" max="5"/>
    <col width="11" customWidth="1" min="6" max="6"/>
  </cols>
  <sheetData>
    <row r="1" ht="34" customHeight="1">
      <c r="A1" s="23" t="inlineStr">
        <is>
          <t>연도</t>
        </is>
      </c>
      <c r="B1" s="23" t="inlineStr">
        <is>
          <t>분기</t>
        </is>
      </c>
      <c r="C1" s="23" t="inlineStr">
        <is>
          <t>라벨</t>
        </is>
      </c>
      <c r="D1" s="23" t="inlineStr">
        <is>
          <t>확정 배당</t>
        </is>
      </c>
      <c r="E1" s="23" t="inlineStr">
        <is>
          <t>예상 배당</t>
        </is>
      </c>
      <c r="F1" s="23" t="inlineStr">
        <is>
          <t>전체 평균</t>
        </is>
      </c>
      <c r="G1" s="2" t="inlineStr">
        <is>
          <t>분기 차트용 표. 예상 배당 = 올해(데이터가 있는 마지막 연도) 미지급 분기를 그해 확정 분기의 단순 평균으로 채운 값</t>
        </is>
      </c>
    </row>
    <row r="2">
      <c r="A2" s="45" t="n">
        <v>2012</v>
      </c>
      <c r="B2" s="78" t="n">
        <v>1</v>
      </c>
      <c r="C2" s="45" t="inlineStr">
        <is>
          <t>12 Q1</t>
        </is>
      </c>
      <c r="D2" s="28">
        <f>IF(COUNTIFS(SCHD_배당!$A$2:$A$90,A2,SCHD_배당!$B$2:$B$90,B2)=0,"",SUMIFS(SCHD_배당!$G$2:$G$90,SCHD_배당!$A$2:$A$90,A2,SCHD_배당!$B$2:$B$90,B2))</f>
        <v/>
      </c>
      <c r="E2" s="28">
        <f>IF(AND(D2="",A2=MAX(SCHD_배당!$A$2:$A$90),COUNTIFS(SCHD_배당!$A$2:$A$90,A2)&gt;0),SUMIFS(SCHD_배당!$G$2:$G$90,SCHD_배당!$A$2:$A$90,A2)/COUNTIFS(SCHD_배당!$A$2:$A$90,A2),"")</f>
        <v/>
      </c>
      <c r="F2" s="28">
        <f>AVERAGE($D$2:$D$61)</f>
        <v/>
      </c>
    </row>
    <row r="3">
      <c r="A3" s="45" t="n">
        <v>2012</v>
      </c>
      <c r="B3" s="78" t="n">
        <v>2</v>
      </c>
      <c r="C3" s="45" t="inlineStr">
        <is>
          <t>12 Q2</t>
        </is>
      </c>
      <c r="D3" s="28">
        <f>IF(COUNTIFS(SCHD_배당!$A$2:$A$90,A3,SCHD_배당!$B$2:$B$90,B3)=0,"",SUMIFS(SCHD_배당!$G$2:$G$90,SCHD_배당!$A$2:$A$90,A3,SCHD_배당!$B$2:$B$90,B3))</f>
        <v/>
      </c>
      <c r="E3" s="28">
        <f>IF(AND(D3="",A3=MAX(SCHD_배당!$A$2:$A$90),COUNTIFS(SCHD_배당!$A$2:$A$90,A3)&gt;0),SUMIFS(SCHD_배당!$G$2:$G$90,SCHD_배당!$A$2:$A$90,A3)/COUNTIFS(SCHD_배당!$A$2:$A$90,A3),"")</f>
        <v/>
      </c>
      <c r="F3" s="28">
        <f>AVERAGE($D$2:$D$61)</f>
        <v/>
      </c>
    </row>
    <row r="4">
      <c r="A4" s="45" t="n">
        <v>2012</v>
      </c>
      <c r="B4" s="78" t="n">
        <v>3</v>
      </c>
      <c r="C4" s="45" t="inlineStr">
        <is>
          <t>12 Q3</t>
        </is>
      </c>
      <c r="D4" s="28">
        <f>IF(COUNTIFS(SCHD_배당!$A$2:$A$90,A4,SCHD_배당!$B$2:$B$90,B4)=0,"",SUMIFS(SCHD_배당!$G$2:$G$90,SCHD_배당!$A$2:$A$90,A4,SCHD_배당!$B$2:$B$90,B4))</f>
        <v/>
      </c>
      <c r="E4" s="28">
        <f>IF(AND(D4="",A4=MAX(SCHD_배당!$A$2:$A$90),COUNTIFS(SCHD_배당!$A$2:$A$90,A4)&gt;0),SUMIFS(SCHD_배당!$G$2:$G$90,SCHD_배당!$A$2:$A$90,A4)/COUNTIFS(SCHD_배당!$A$2:$A$90,A4),"")</f>
        <v/>
      </c>
      <c r="F4" s="28">
        <f>AVERAGE($D$2:$D$61)</f>
        <v/>
      </c>
    </row>
    <row r="5">
      <c r="A5" s="45" t="n">
        <v>2012</v>
      </c>
      <c r="B5" s="78" t="n">
        <v>4</v>
      </c>
      <c r="C5" s="45" t="inlineStr">
        <is>
          <t>12 Q4</t>
        </is>
      </c>
      <c r="D5" s="28">
        <f>IF(COUNTIFS(SCHD_배당!$A$2:$A$90,A5,SCHD_배당!$B$2:$B$90,B5)=0,"",SUMIFS(SCHD_배당!$G$2:$G$90,SCHD_배당!$A$2:$A$90,A5,SCHD_배당!$B$2:$B$90,B5))</f>
        <v/>
      </c>
      <c r="E5" s="28">
        <f>IF(AND(D5="",A5=MAX(SCHD_배당!$A$2:$A$90),COUNTIFS(SCHD_배당!$A$2:$A$90,A5)&gt;0),SUMIFS(SCHD_배당!$G$2:$G$90,SCHD_배당!$A$2:$A$90,A5)/COUNTIFS(SCHD_배당!$A$2:$A$90,A5),"")</f>
        <v/>
      </c>
      <c r="F5" s="28">
        <f>AVERAGE($D$2:$D$61)</f>
        <v/>
      </c>
    </row>
    <row r="6">
      <c r="A6" s="45" t="n">
        <v>2013</v>
      </c>
      <c r="B6" s="78" t="n">
        <v>1</v>
      </c>
      <c r="C6" s="45" t="inlineStr">
        <is>
          <t>13 Q1</t>
        </is>
      </c>
      <c r="D6" s="28">
        <f>IF(COUNTIFS(SCHD_배당!$A$2:$A$90,A6,SCHD_배당!$B$2:$B$90,B6)=0,"",SUMIFS(SCHD_배당!$G$2:$G$90,SCHD_배당!$A$2:$A$90,A6,SCHD_배당!$B$2:$B$90,B6))</f>
        <v/>
      </c>
      <c r="E6" s="28">
        <f>IF(AND(D6="",A6=MAX(SCHD_배당!$A$2:$A$90),COUNTIFS(SCHD_배당!$A$2:$A$90,A6)&gt;0),SUMIFS(SCHD_배당!$G$2:$G$90,SCHD_배당!$A$2:$A$90,A6)/COUNTIFS(SCHD_배당!$A$2:$A$90,A6),"")</f>
        <v/>
      </c>
      <c r="F6" s="28">
        <f>AVERAGE($D$2:$D$61)</f>
        <v/>
      </c>
    </row>
    <row r="7">
      <c r="A7" s="45" t="n">
        <v>2013</v>
      </c>
      <c r="B7" s="78" t="n">
        <v>2</v>
      </c>
      <c r="C7" s="45" t="inlineStr">
        <is>
          <t>13 Q2</t>
        </is>
      </c>
      <c r="D7" s="28">
        <f>IF(COUNTIFS(SCHD_배당!$A$2:$A$90,A7,SCHD_배당!$B$2:$B$90,B7)=0,"",SUMIFS(SCHD_배당!$G$2:$G$90,SCHD_배당!$A$2:$A$90,A7,SCHD_배당!$B$2:$B$90,B7))</f>
        <v/>
      </c>
      <c r="E7" s="28">
        <f>IF(AND(D7="",A7=MAX(SCHD_배당!$A$2:$A$90),COUNTIFS(SCHD_배당!$A$2:$A$90,A7)&gt;0),SUMIFS(SCHD_배당!$G$2:$G$90,SCHD_배당!$A$2:$A$90,A7)/COUNTIFS(SCHD_배당!$A$2:$A$90,A7),"")</f>
        <v/>
      </c>
      <c r="F7" s="28">
        <f>AVERAGE($D$2:$D$61)</f>
        <v/>
      </c>
    </row>
    <row r="8">
      <c r="A8" s="45" t="n">
        <v>2013</v>
      </c>
      <c r="B8" s="78" t="n">
        <v>3</v>
      </c>
      <c r="C8" s="45" t="inlineStr">
        <is>
          <t>13 Q3</t>
        </is>
      </c>
      <c r="D8" s="28">
        <f>IF(COUNTIFS(SCHD_배당!$A$2:$A$90,A8,SCHD_배당!$B$2:$B$90,B8)=0,"",SUMIFS(SCHD_배당!$G$2:$G$90,SCHD_배당!$A$2:$A$90,A8,SCHD_배당!$B$2:$B$90,B8))</f>
        <v/>
      </c>
      <c r="E8" s="28">
        <f>IF(AND(D8="",A8=MAX(SCHD_배당!$A$2:$A$90),COUNTIFS(SCHD_배당!$A$2:$A$90,A8)&gt;0),SUMIFS(SCHD_배당!$G$2:$G$90,SCHD_배당!$A$2:$A$90,A8)/COUNTIFS(SCHD_배당!$A$2:$A$90,A8),"")</f>
        <v/>
      </c>
      <c r="F8" s="28">
        <f>AVERAGE($D$2:$D$61)</f>
        <v/>
      </c>
    </row>
    <row r="9">
      <c r="A9" s="45" t="n">
        <v>2013</v>
      </c>
      <c r="B9" s="78" t="n">
        <v>4</v>
      </c>
      <c r="C9" s="45" t="inlineStr">
        <is>
          <t>13 Q4</t>
        </is>
      </c>
      <c r="D9" s="28">
        <f>IF(COUNTIFS(SCHD_배당!$A$2:$A$90,A9,SCHD_배당!$B$2:$B$90,B9)=0,"",SUMIFS(SCHD_배당!$G$2:$G$90,SCHD_배당!$A$2:$A$90,A9,SCHD_배당!$B$2:$B$90,B9))</f>
        <v/>
      </c>
      <c r="E9" s="28">
        <f>IF(AND(D9="",A9=MAX(SCHD_배당!$A$2:$A$90),COUNTIFS(SCHD_배당!$A$2:$A$90,A9)&gt;0),SUMIFS(SCHD_배당!$G$2:$G$90,SCHD_배당!$A$2:$A$90,A9)/COUNTIFS(SCHD_배당!$A$2:$A$90,A9),"")</f>
        <v/>
      </c>
      <c r="F9" s="28">
        <f>AVERAGE($D$2:$D$61)</f>
        <v/>
      </c>
    </row>
    <row r="10">
      <c r="A10" s="45" t="n">
        <v>2014</v>
      </c>
      <c r="B10" s="78" t="n">
        <v>1</v>
      </c>
      <c r="C10" s="45" t="inlineStr">
        <is>
          <t>14 Q1</t>
        </is>
      </c>
      <c r="D10" s="28">
        <f>IF(COUNTIFS(SCHD_배당!$A$2:$A$90,A10,SCHD_배당!$B$2:$B$90,B10)=0,"",SUMIFS(SCHD_배당!$G$2:$G$90,SCHD_배당!$A$2:$A$90,A10,SCHD_배당!$B$2:$B$90,B10))</f>
        <v/>
      </c>
      <c r="E10" s="28">
        <f>IF(AND(D10="",A10=MAX(SCHD_배당!$A$2:$A$90),COUNTIFS(SCHD_배당!$A$2:$A$90,A10)&gt;0),SUMIFS(SCHD_배당!$G$2:$G$90,SCHD_배당!$A$2:$A$90,A10)/COUNTIFS(SCHD_배당!$A$2:$A$90,A10),"")</f>
        <v/>
      </c>
      <c r="F10" s="28">
        <f>AVERAGE($D$2:$D$61)</f>
        <v/>
      </c>
    </row>
    <row r="11">
      <c r="A11" s="45" t="n">
        <v>2014</v>
      </c>
      <c r="B11" s="78" t="n">
        <v>2</v>
      </c>
      <c r="C11" s="45" t="inlineStr">
        <is>
          <t>14 Q2</t>
        </is>
      </c>
      <c r="D11" s="28">
        <f>IF(COUNTIFS(SCHD_배당!$A$2:$A$90,A11,SCHD_배당!$B$2:$B$90,B11)=0,"",SUMIFS(SCHD_배당!$G$2:$G$90,SCHD_배당!$A$2:$A$90,A11,SCHD_배당!$B$2:$B$90,B11))</f>
        <v/>
      </c>
      <c r="E11" s="28">
        <f>IF(AND(D11="",A11=MAX(SCHD_배당!$A$2:$A$90),COUNTIFS(SCHD_배당!$A$2:$A$90,A11)&gt;0),SUMIFS(SCHD_배당!$G$2:$G$90,SCHD_배당!$A$2:$A$90,A11)/COUNTIFS(SCHD_배당!$A$2:$A$90,A11),"")</f>
        <v/>
      </c>
      <c r="F11" s="28">
        <f>AVERAGE($D$2:$D$61)</f>
        <v/>
      </c>
    </row>
    <row r="12">
      <c r="A12" s="45" t="n">
        <v>2014</v>
      </c>
      <c r="B12" s="78" t="n">
        <v>3</v>
      </c>
      <c r="C12" s="45" t="inlineStr">
        <is>
          <t>14 Q3</t>
        </is>
      </c>
      <c r="D12" s="28">
        <f>IF(COUNTIFS(SCHD_배당!$A$2:$A$90,A12,SCHD_배당!$B$2:$B$90,B12)=0,"",SUMIFS(SCHD_배당!$G$2:$G$90,SCHD_배당!$A$2:$A$90,A12,SCHD_배당!$B$2:$B$90,B12))</f>
        <v/>
      </c>
      <c r="E12" s="28">
        <f>IF(AND(D12="",A12=MAX(SCHD_배당!$A$2:$A$90),COUNTIFS(SCHD_배당!$A$2:$A$90,A12)&gt;0),SUMIFS(SCHD_배당!$G$2:$G$90,SCHD_배당!$A$2:$A$90,A12)/COUNTIFS(SCHD_배당!$A$2:$A$90,A12),"")</f>
        <v/>
      </c>
      <c r="F12" s="28">
        <f>AVERAGE($D$2:$D$61)</f>
        <v/>
      </c>
    </row>
    <row r="13">
      <c r="A13" s="45" t="n">
        <v>2014</v>
      </c>
      <c r="B13" s="78" t="n">
        <v>4</v>
      </c>
      <c r="C13" s="45" t="inlineStr">
        <is>
          <t>14 Q4</t>
        </is>
      </c>
      <c r="D13" s="28">
        <f>IF(COUNTIFS(SCHD_배당!$A$2:$A$90,A13,SCHD_배당!$B$2:$B$90,B13)=0,"",SUMIFS(SCHD_배당!$G$2:$G$90,SCHD_배당!$A$2:$A$90,A13,SCHD_배당!$B$2:$B$90,B13))</f>
        <v/>
      </c>
      <c r="E13" s="28">
        <f>IF(AND(D13="",A13=MAX(SCHD_배당!$A$2:$A$90),COUNTIFS(SCHD_배당!$A$2:$A$90,A13)&gt;0),SUMIFS(SCHD_배당!$G$2:$G$90,SCHD_배당!$A$2:$A$90,A13)/COUNTIFS(SCHD_배당!$A$2:$A$90,A13),"")</f>
        <v/>
      </c>
      <c r="F13" s="28">
        <f>AVERAGE($D$2:$D$61)</f>
        <v/>
      </c>
    </row>
    <row r="14">
      <c r="A14" s="45" t="n">
        <v>2015</v>
      </c>
      <c r="B14" s="78" t="n">
        <v>1</v>
      </c>
      <c r="C14" s="45" t="inlineStr">
        <is>
          <t>15 Q1</t>
        </is>
      </c>
      <c r="D14" s="28">
        <f>IF(COUNTIFS(SCHD_배당!$A$2:$A$90,A14,SCHD_배당!$B$2:$B$90,B14)=0,"",SUMIFS(SCHD_배당!$G$2:$G$90,SCHD_배당!$A$2:$A$90,A14,SCHD_배당!$B$2:$B$90,B14))</f>
        <v/>
      </c>
      <c r="E14" s="28">
        <f>IF(AND(D14="",A14=MAX(SCHD_배당!$A$2:$A$90),COUNTIFS(SCHD_배당!$A$2:$A$90,A14)&gt;0),SUMIFS(SCHD_배당!$G$2:$G$90,SCHD_배당!$A$2:$A$90,A14)/COUNTIFS(SCHD_배당!$A$2:$A$90,A14),"")</f>
        <v/>
      </c>
      <c r="F14" s="28">
        <f>AVERAGE($D$2:$D$61)</f>
        <v/>
      </c>
    </row>
    <row r="15">
      <c r="A15" s="45" t="n">
        <v>2015</v>
      </c>
      <c r="B15" s="78" t="n">
        <v>2</v>
      </c>
      <c r="C15" s="45" t="inlineStr">
        <is>
          <t>15 Q2</t>
        </is>
      </c>
      <c r="D15" s="28">
        <f>IF(COUNTIFS(SCHD_배당!$A$2:$A$90,A15,SCHD_배당!$B$2:$B$90,B15)=0,"",SUMIFS(SCHD_배당!$G$2:$G$90,SCHD_배당!$A$2:$A$90,A15,SCHD_배당!$B$2:$B$90,B15))</f>
        <v/>
      </c>
      <c r="E15" s="28">
        <f>IF(AND(D15="",A15=MAX(SCHD_배당!$A$2:$A$90),COUNTIFS(SCHD_배당!$A$2:$A$90,A15)&gt;0),SUMIFS(SCHD_배당!$G$2:$G$90,SCHD_배당!$A$2:$A$90,A15)/COUNTIFS(SCHD_배당!$A$2:$A$90,A15),"")</f>
        <v/>
      </c>
      <c r="F15" s="28">
        <f>AVERAGE($D$2:$D$61)</f>
        <v/>
      </c>
    </row>
    <row r="16">
      <c r="A16" s="45" t="n">
        <v>2015</v>
      </c>
      <c r="B16" s="78" t="n">
        <v>3</v>
      </c>
      <c r="C16" s="45" t="inlineStr">
        <is>
          <t>15 Q3</t>
        </is>
      </c>
      <c r="D16" s="28">
        <f>IF(COUNTIFS(SCHD_배당!$A$2:$A$90,A16,SCHD_배당!$B$2:$B$90,B16)=0,"",SUMIFS(SCHD_배당!$G$2:$G$90,SCHD_배당!$A$2:$A$90,A16,SCHD_배당!$B$2:$B$90,B16))</f>
        <v/>
      </c>
      <c r="E16" s="28">
        <f>IF(AND(D16="",A16=MAX(SCHD_배당!$A$2:$A$90),COUNTIFS(SCHD_배당!$A$2:$A$90,A16)&gt;0),SUMIFS(SCHD_배당!$G$2:$G$90,SCHD_배당!$A$2:$A$90,A16)/COUNTIFS(SCHD_배당!$A$2:$A$90,A16),"")</f>
        <v/>
      </c>
      <c r="F16" s="28">
        <f>AVERAGE($D$2:$D$61)</f>
        <v/>
      </c>
    </row>
    <row r="17">
      <c r="A17" s="45" t="n">
        <v>2015</v>
      </c>
      <c r="B17" s="78" t="n">
        <v>4</v>
      </c>
      <c r="C17" s="45" t="inlineStr">
        <is>
          <t>15 Q4</t>
        </is>
      </c>
      <c r="D17" s="28">
        <f>IF(COUNTIFS(SCHD_배당!$A$2:$A$90,A17,SCHD_배당!$B$2:$B$90,B17)=0,"",SUMIFS(SCHD_배당!$G$2:$G$90,SCHD_배당!$A$2:$A$90,A17,SCHD_배당!$B$2:$B$90,B17))</f>
        <v/>
      </c>
      <c r="E17" s="28">
        <f>IF(AND(D17="",A17=MAX(SCHD_배당!$A$2:$A$90),COUNTIFS(SCHD_배당!$A$2:$A$90,A17)&gt;0),SUMIFS(SCHD_배당!$G$2:$G$90,SCHD_배당!$A$2:$A$90,A17)/COUNTIFS(SCHD_배당!$A$2:$A$90,A17),"")</f>
        <v/>
      </c>
      <c r="F17" s="28">
        <f>AVERAGE($D$2:$D$61)</f>
        <v/>
      </c>
    </row>
    <row r="18">
      <c r="A18" s="45" t="n">
        <v>2016</v>
      </c>
      <c r="B18" s="78" t="n">
        <v>1</v>
      </c>
      <c r="C18" s="45" t="inlineStr">
        <is>
          <t>16 Q1</t>
        </is>
      </c>
      <c r="D18" s="28">
        <f>IF(COUNTIFS(SCHD_배당!$A$2:$A$90,A18,SCHD_배당!$B$2:$B$90,B18)=0,"",SUMIFS(SCHD_배당!$G$2:$G$90,SCHD_배당!$A$2:$A$90,A18,SCHD_배당!$B$2:$B$90,B18))</f>
        <v/>
      </c>
      <c r="E18" s="28">
        <f>IF(AND(D18="",A18=MAX(SCHD_배당!$A$2:$A$90),COUNTIFS(SCHD_배당!$A$2:$A$90,A18)&gt;0),SUMIFS(SCHD_배당!$G$2:$G$90,SCHD_배당!$A$2:$A$90,A18)/COUNTIFS(SCHD_배당!$A$2:$A$90,A18),"")</f>
        <v/>
      </c>
      <c r="F18" s="28">
        <f>AVERAGE($D$2:$D$61)</f>
        <v/>
      </c>
    </row>
    <row r="19">
      <c r="A19" s="45" t="n">
        <v>2016</v>
      </c>
      <c r="B19" s="78" t="n">
        <v>2</v>
      </c>
      <c r="C19" s="45" t="inlineStr">
        <is>
          <t>16 Q2</t>
        </is>
      </c>
      <c r="D19" s="28">
        <f>IF(COUNTIFS(SCHD_배당!$A$2:$A$90,A19,SCHD_배당!$B$2:$B$90,B19)=0,"",SUMIFS(SCHD_배당!$G$2:$G$90,SCHD_배당!$A$2:$A$90,A19,SCHD_배당!$B$2:$B$90,B19))</f>
        <v/>
      </c>
      <c r="E19" s="28">
        <f>IF(AND(D19="",A19=MAX(SCHD_배당!$A$2:$A$90),COUNTIFS(SCHD_배당!$A$2:$A$90,A19)&gt;0),SUMIFS(SCHD_배당!$G$2:$G$90,SCHD_배당!$A$2:$A$90,A19)/COUNTIFS(SCHD_배당!$A$2:$A$90,A19),"")</f>
        <v/>
      </c>
      <c r="F19" s="28">
        <f>AVERAGE($D$2:$D$61)</f>
        <v/>
      </c>
    </row>
    <row r="20">
      <c r="A20" s="45" t="n">
        <v>2016</v>
      </c>
      <c r="B20" s="78" t="n">
        <v>3</v>
      </c>
      <c r="C20" s="45" t="inlineStr">
        <is>
          <t>16 Q3</t>
        </is>
      </c>
      <c r="D20" s="28">
        <f>IF(COUNTIFS(SCHD_배당!$A$2:$A$90,A20,SCHD_배당!$B$2:$B$90,B20)=0,"",SUMIFS(SCHD_배당!$G$2:$G$90,SCHD_배당!$A$2:$A$90,A20,SCHD_배당!$B$2:$B$90,B20))</f>
        <v/>
      </c>
      <c r="E20" s="28">
        <f>IF(AND(D20="",A20=MAX(SCHD_배당!$A$2:$A$90),COUNTIFS(SCHD_배당!$A$2:$A$90,A20)&gt;0),SUMIFS(SCHD_배당!$G$2:$G$90,SCHD_배당!$A$2:$A$90,A20)/COUNTIFS(SCHD_배당!$A$2:$A$90,A20),"")</f>
        <v/>
      </c>
      <c r="F20" s="28">
        <f>AVERAGE($D$2:$D$61)</f>
        <v/>
      </c>
    </row>
    <row r="21">
      <c r="A21" s="45" t="n">
        <v>2016</v>
      </c>
      <c r="B21" s="78" t="n">
        <v>4</v>
      </c>
      <c r="C21" s="45" t="inlineStr">
        <is>
          <t>16 Q4</t>
        </is>
      </c>
      <c r="D21" s="28">
        <f>IF(COUNTIFS(SCHD_배당!$A$2:$A$90,A21,SCHD_배당!$B$2:$B$90,B21)=0,"",SUMIFS(SCHD_배당!$G$2:$G$90,SCHD_배당!$A$2:$A$90,A21,SCHD_배당!$B$2:$B$90,B21))</f>
        <v/>
      </c>
      <c r="E21" s="28">
        <f>IF(AND(D21="",A21=MAX(SCHD_배당!$A$2:$A$90),COUNTIFS(SCHD_배당!$A$2:$A$90,A21)&gt;0),SUMIFS(SCHD_배당!$G$2:$G$90,SCHD_배당!$A$2:$A$90,A21)/COUNTIFS(SCHD_배당!$A$2:$A$90,A21),"")</f>
        <v/>
      </c>
      <c r="F21" s="28">
        <f>AVERAGE($D$2:$D$61)</f>
        <v/>
      </c>
    </row>
    <row r="22">
      <c r="A22" s="45" t="n">
        <v>2017</v>
      </c>
      <c r="B22" s="78" t="n">
        <v>1</v>
      </c>
      <c r="C22" s="45" t="inlineStr">
        <is>
          <t>17 Q1</t>
        </is>
      </c>
      <c r="D22" s="28">
        <f>IF(COUNTIFS(SCHD_배당!$A$2:$A$90,A22,SCHD_배당!$B$2:$B$90,B22)=0,"",SUMIFS(SCHD_배당!$G$2:$G$90,SCHD_배당!$A$2:$A$90,A22,SCHD_배당!$B$2:$B$90,B22))</f>
        <v/>
      </c>
      <c r="E22" s="28">
        <f>IF(AND(D22="",A22=MAX(SCHD_배당!$A$2:$A$90),COUNTIFS(SCHD_배당!$A$2:$A$90,A22)&gt;0),SUMIFS(SCHD_배당!$G$2:$G$90,SCHD_배당!$A$2:$A$90,A22)/COUNTIFS(SCHD_배당!$A$2:$A$90,A22),"")</f>
        <v/>
      </c>
      <c r="F22" s="28">
        <f>AVERAGE($D$2:$D$61)</f>
        <v/>
      </c>
    </row>
    <row r="23">
      <c r="A23" s="45" t="n">
        <v>2017</v>
      </c>
      <c r="B23" s="78" t="n">
        <v>2</v>
      </c>
      <c r="C23" s="45" t="inlineStr">
        <is>
          <t>17 Q2</t>
        </is>
      </c>
      <c r="D23" s="28">
        <f>IF(COUNTIFS(SCHD_배당!$A$2:$A$90,A23,SCHD_배당!$B$2:$B$90,B23)=0,"",SUMIFS(SCHD_배당!$G$2:$G$90,SCHD_배당!$A$2:$A$90,A23,SCHD_배당!$B$2:$B$90,B23))</f>
        <v/>
      </c>
      <c r="E23" s="28">
        <f>IF(AND(D23="",A23=MAX(SCHD_배당!$A$2:$A$90),COUNTIFS(SCHD_배당!$A$2:$A$90,A23)&gt;0),SUMIFS(SCHD_배당!$G$2:$G$90,SCHD_배당!$A$2:$A$90,A23)/COUNTIFS(SCHD_배당!$A$2:$A$90,A23),"")</f>
        <v/>
      </c>
      <c r="F23" s="28">
        <f>AVERAGE($D$2:$D$61)</f>
        <v/>
      </c>
    </row>
    <row r="24">
      <c r="A24" s="45" t="n">
        <v>2017</v>
      </c>
      <c r="B24" s="78" t="n">
        <v>3</v>
      </c>
      <c r="C24" s="45" t="inlineStr">
        <is>
          <t>17 Q3</t>
        </is>
      </c>
      <c r="D24" s="28">
        <f>IF(COUNTIFS(SCHD_배당!$A$2:$A$90,A24,SCHD_배당!$B$2:$B$90,B24)=0,"",SUMIFS(SCHD_배당!$G$2:$G$90,SCHD_배당!$A$2:$A$90,A24,SCHD_배당!$B$2:$B$90,B24))</f>
        <v/>
      </c>
      <c r="E24" s="28">
        <f>IF(AND(D24="",A24=MAX(SCHD_배당!$A$2:$A$90),COUNTIFS(SCHD_배당!$A$2:$A$90,A24)&gt;0),SUMIFS(SCHD_배당!$G$2:$G$90,SCHD_배당!$A$2:$A$90,A24)/COUNTIFS(SCHD_배당!$A$2:$A$90,A24),"")</f>
        <v/>
      </c>
      <c r="F24" s="28">
        <f>AVERAGE($D$2:$D$61)</f>
        <v/>
      </c>
    </row>
    <row r="25">
      <c r="A25" s="45" t="n">
        <v>2017</v>
      </c>
      <c r="B25" s="78" t="n">
        <v>4</v>
      </c>
      <c r="C25" s="45" t="inlineStr">
        <is>
          <t>17 Q4</t>
        </is>
      </c>
      <c r="D25" s="28">
        <f>IF(COUNTIFS(SCHD_배당!$A$2:$A$90,A25,SCHD_배당!$B$2:$B$90,B25)=0,"",SUMIFS(SCHD_배당!$G$2:$G$90,SCHD_배당!$A$2:$A$90,A25,SCHD_배당!$B$2:$B$90,B25))</f>
        <v/>
      </c>
      <c r="E25" s="28">
        <f>IF(AND(D25="",A25=MAX(SCHD_배당!$A$2:$A$90),COUNTIFS(SCHD_배당!$A$2:$A$90,A25)&gt;0),SUMIFS(SCHD_배당!$G$2:$G$90,SCHD_배당!$A$2:$A$90,A25)/COUNTIFS(SCHD_배당!$A$2:$A$90,A25),"")</f>
        <v/>
      </c>
      <c r="F25" s="28">
        <f>AVERAGE($D$2:$D$61)</f>
        <v/>
      </c>
    </row>
    <row r="26">
      <c r="A26" s="45" t="n">
        <v>2018</v>
      </c>
      <c r="B26" s="78" t="n">
        <v>1</v>
      </c>
      <c r="C26" s="45" t="inlineStr">
        <is>
          <t>18 Q1</t>
        </is>
      </c>
      <c r="D26" s="28">
        <f>IF(COUNTIFS(SCHD_배당!$A$2:$A$90,A26,SCHD_배당!$B$2:$B$90,B26)=0,"",SUMIFS(SCHD_배당!$G$2:$G$90,SCHD_배당!$A$2:$A$90,A26,SCHD_배당!$B$2:$B$90,B26))</f>
        <v/>
      </c>
      <c r="E26" s="28">
        <f>IF(AND(D26="",A26=MAX(SCHD_배당!$A$2:$A$90),COUNTIFS(SCHD_배당!$A$2:$A$90,A26)&gt;0),SUMIFS(SCHD_배당!$G$2:$G$90,SCHD_배당!$A$2:$A$90,A26)/COUNTIFS(SCHD_배당!$A$2:$A$90,A26),"")</f>
        <v/>
      </c>
      <c r="F26" s="28">
        <f>AVERAGE($D$2:$D$61)</f>
        <v/>
      </c>
    </row>
    <row r="27">
      <c r="A27" s="45" t="n">
        <v>2018</v>
      </c>
      <c r="B27" s="78" t="n">
        <v>2</v>
      </c>
      <c r="C27" s="45" t="inlineStr">
        <is>
          <t>18 Q2</t>
        </is>
      </c>
      <c r="D27" s="28">
        <f>IF(COUNTIFS(SCHD_배당!$A$2:$A$90,A27,SCHD_배당!$B$2:$B$90,B27)=0,"",SUMIFS(SCHD_배당!$G$2:$G$90,SCHD_배당!$A$2:$A$90,A27,SCHD_배당!$B$2:$B$90,B27))</f>
        <v/>
      </c>
      <c r="E27" s="28">
        <f>IF(AND(D27="",A27=MAX(SCHD_배당!$A$2:$A$90),COUNTIFS(SCHD_배당!$A$2:$A$90,A27)&gt;0),SUMIFS(SCHD_배당!$G$2:$G$90,SCHD_배당!$A$2:$A$90,A27)/COUNTIFS(SCHD_배당!$A$2:$A$90,A27),"")</f>
        <v/>
      </c>
      <c r="F27" s="28">
        <f>AVERAGE($D$2:$D$61)</f>
        <v/>
      </c>
    </row>
    <row r="28">
      <c r="A28" s="45" t="n">
        <v>2018</v>
      </c>
      <c r="B28" s="78" t="n">
        <v>3</v>
      </c>
      <c r="C28" s="45" t="inlineStr">
        <is>
          <t>18 Q3</t>
        </is>
      </c>
      <c r="D28" s="28">
        <f>IF(COUNTIFS(SCHD_배당!$A$2:$A$90,A28,SCHD_배당!$B$2:$B$90,B28)=0,"",SUMIFS(SCHD_배당!$G$2:$G$90,SCHD_배당!$A$2:$A$90,A28,SCHD_배당!$B$2:$B$90,B28))</f>
        <v/>
      </c>
      <c r="E28" s="28">
        <f>IF(AND(D28="",A28=MAX(SCHD_배당!$A$2:$A$90),COUNTIFS(SCHD_배당!$A$2:$A$90,A28)&gt;0),SUMIFS(SCHD_배당!$G$2:$G$90,SCHD_배당!$A$2:$A$90,A28)/COUNTIFS(SCHD_배당!$A$2:$A$90,A28),"")</f>
        <v/>
      </c>
      <c r="F28" s="28">
        <f>AVERAGE($D$2:$D$61)</f>
        <v/>
      </c>
    </row>
    <row r="29">
      <c r="A29" s="45" t="n">
        <v>2018</v>
      </c>
      <c r="B29" s="78" t="n">
        <v>4</v>
      </c>
      <c r="C29" s="45" t="inlineStr">
        <is>
          <t>18 Q4</t>
        </is>
      </c>
      <c r="D29" s="28">
        <f>IF(COUNTIFS(SCHD_배당!$A$2:$A$90,A29,SCHD_배당!$B$2:$B$90,B29)=0,"",SUMIFS(SCHD_배당!$G$2:$G$90,SCHD_배당!$A$2:$A$90,A29,SCHD_배당!$B$2:$B$90,B29))</f>
        <v/>
      </c>
      <c r="E29" s="28">
        <f>IF(AND(D29="",A29=MAX(SCHD_배당!$A$2:$A$90),COUNTIFS(SCHD_배당!$A$2:$A$90,A29)&gt;0),SUMIFS(SCHD_배당!$G$2:$G$90,SCHD_배당!$A$2:$A$90,A29)/COUNTIFS(SCHD_배당!$A$2:$A$90,A29),"")</f>
        <v/>
      </c>
      <c r="F29" s="28">
        <f>AVERAGE($D$2:$D$61)</f>
        <v/>
      </c>
    </row>
    <row r="30">
      <c r="A30" s="45" t="n">
        <v>2019</v>
      </c>
      <c r="B30" s="78" t="n">
        <v>1</v>
      </c>
      <c r="C30" s="45" t="inlineStr">
        <is>
          <t>19 Q1</t>
        </is>
      </c>
      <c r="D30" s="28">
        <f>IF(COUNTIFS(SCHD_배당!$A$2:$A$90,A30,SCHD_배당!$B$2:$B$90,B30)=0,"",SUMIFS(SCHD_배당!$G$2:$G$90,SCHD_배당!$A$2:$A$90,A30,SCHD_배당!$B$2:$B$90,B30))</f>
        <v/>
      </c>
      <c r="E30" s="28">
        <f>IF(AND(D30="",A30=MAX(SCHD_배당!$A$2:$A$90),COUNTIFS(SCHD_배당!$A$2:$A$90,A30)&gt;0),SUMIFS(SCHD_배당!$G$2:$G$90,SCHD_배당!$A$2:$A$90,A30)/COUNTIFS(SCHD_배당!$A$2:$A$90,A30),"")</f>
        <v/>
      </c>
      <c r="F30" s="28">
        <f>AVERAGE($D$2:$D$61)</f>
        <v/>
      </c>
    </row>
    <row r="31">
      <c r="A31" s="45" t="n">
        <v>2019</v>
      </c>
      <c r="B31" s="78" t="n">
        <v>2</v>
      </c>
      <c r="C31" s="45" t="inlineStr">
        <is>
          <t>19 Q2</t>
        </is>
      </c>
      <c r="D31" s="28">
        <f>IF(COUNTIFS(SCHD_배당!$A$2:$A$90,A31,SCHD_배당!$B$2:$B$90,B31)=0,"",SUMIFS(SCHD_배당!$G$2:$G$90,SCHD_배당!$A$2:$A$90,A31,SCHD_배당!$B$2:$B$90,B31))</f>
        <v/>
      </c>
      <c r="E31" s="28">
        <f>IF(AND(D31="",A31=MAX(SCHD_배당!$A$2:$A$90),COUNTIFS(SCHD_배당!$A$2:$A$90,A31)&gt;0),SUMIFS(SCHD_배당!$G$2:$G$90,SCHD_배당!$A$2:$A$90,A31)/COUNTIFS(SCHD_배당!$A$2:$A$90,A31),"")</f>
        <v/>
      </c>
      <c r="F31" s="28">
        <f>AVERAGE($D$2:$D$61)</f>
        <v/>
      </c>
    </row>
    <row r="32">
      <c r="A32" s="45" t="n">
        <v>2019</v>
      </c>
      <c r="B32" s="78" t="n">
        <v>3</v>
      </c>
      <c r="C32" s="45" t="inlineStr">
        <is>
          <t>19 Q3</t>
        </is>
      </c>
      <c r="D32" s="28">
        <f>IF(COUNTIFS(SCHD_배당!$A$2:$A$90,A32,SCHD_배당!$B$2:$B$90,B32)=0,"",SUMIFS(SCHD_배당!$G$2:$G$90,SCHD_배당!$A$2:$A$90,A32,SCHD_배당!$B$2:$B$90,B32))</f>
        <v/>
      </c>
      <c r="E32" s="28">
        <f>IF(AND(D32="",A32=MAX(SCHD_배당!$A$2:$A$90),COUNTIFS(SCHD_배당!$A$2:$A$90,A32)&gt;0),SUMIFS(SCHD_배당!$G$2:$G$90,SCHD_배당!$A$2:$A$90,A32)/COUNTIFS(SCHD_배당!$A$2:$A$90,A32),"")</f>
        <v/>
      </c>
      <c r="F32" s="28">
        <f>AVERAGE($D$2:$D$61)</f>
        <v/>
      </c>
    </row>
    <row r="33">
      <c r="A33" s="45" t="n">
        <v>2019</v>
      </c>
      <c r="B33" s="78" t="n">
        <v>4</v>
      </c>
      <c r="C33" s="45" t="inlineStr">
        <is>
          <t>19 Q4</t>
        </is>
      </c>
      <c r="D33" s="28">
        <f>IF(COUNTIFS(SCHD_배당!$A$2:$A$90,A33,SCHD_배당!$B$2:$B$90,B33)=0,"",SUMIFS(SCHD_배당!$G$2:$G$90,SCHD_배당!$A$2:$A$90,A33,SCHD_배당!$B$2:$B$90,B33))</f>
        <v/>
      </c>
      <c r="E33" s="28">
        <f>IF(AND(D33="",A33=MAX(SCHD_배당!$A$2:$A$90),COUNTIFS(SCHD_배당!$A$2:$A$90,A33)&gt;0),SUMIFS(SCHD_배당!$G$2:$G$90,SCHD_배당!$A$2:$A$90,A33)/COUNTIFS(SCHD_배당!$A$2:$A$90,A33),"")</f>
        <v/>
      </c>
      <c r="F33" s="28">
        <f>AVERAGE($D$2:$D$61)</f>
        <v/>
      </c>
    </row>
    <row r="34">
      <c r="A34" s="45" t="n">
        <v>2020</v>
      </c>
      <c r="B34" s="78" t="n">
        <v>1</v>
      </c>
      <c r="C34" s="45" t="inlineStr">
        <is>
          <t>20 Q1</t>
        </is>
      </c>
      <c r="D34" s="28">
        <f>IF(COUNTIFS(SCHD_배당!$A$2:$A$90,A34,SCHD_배당!$B$2:$B$90,B34)=0,"",SUMIFS(SCHD_배당!$G$2:$G$90,SCHD_배당!$A$2:$A$90,A34,SCHD_배당!$B$2:$B$90,B34))</f>
        <v/>
      </c>
      <c r="E34" s="28">
        <f>IF(AND(D34="",A34=MAX(SCHD_배당!$A$2:$A$90),COUNTIFS(SCHD_배당!$A$2:$A$90,A34)&gt;0),SUMIFS(SCHD_배당!$G$2:$G$90,SCHD_배당!$A$2:$A$90,A34)/COUNTIFS(SCHD_배당!$A$2:$A$90,A34),"")</f>
        <v/>
      </c>
      <c r="F34" s="28">
        <f>AVERAGE($D$2:$D$61)</f>
        <v/>
      </c>
    </row>
    <row r="35">
      <c r="A35" s="45" t="n">
        <v>2020</v>
      </c>
      <c r="B35" s="78" t="n">
        <v>2</v>
      </c>
      <c r="C35" s="45" t="inlineStr">
        <is>
          <t>20 Q2</t>
        </is>
      </c>
      <c r="D35" s="28">
        <f>IF(COUNTIFS(SCHD_배당!$A$2:$A$90,A35,SCHD_배당!$B$2:$B$90,B35)=0,"",SUMIFS(SCHD_배당!$G$2:$G$90,SCHD_배당!$A$2:$A$90,A35,SCHD_배당!$B$2:$B$90,B35))</f>
        <v/>
      </c>
      <c r="E35" s="28">
        <f>IF(AND(D35="",A35=MAX(SCHD_배당!$A$2:$A$90),COUNTIFS(SCHD_배당!$A$2:$A$90,A35)&gt;0),SUMIFS(SCHD_배당!$G$2:$G$90,SCHD_배당!$A$2:$A$90,A35)/COUNTIFS(SCHD_배당!$A$2:$A$90,A35),"")</f>
        <v/>
      </c>
      <c r="F35" s="28">
        <f>AVERAGE($D$2:$D$61)</f>
        <v/>
      </c>
    </row>
    <row r="36">
      <c r="A36" s="45" t="n">
        <v>2020</v>
      </c>
      <c r="B36" s="78" t="n">
        <v>3</v>
      </c>
      <c r="C36" s="45" t="inlineStr">
        <is>
          <t>20 Q3</t>
        </is>
      </c>
      <c r="D36" s="28">
        <f>IF(COUNTIFS(SCHD_배당!$A$2:$A$90,A36,SCHD_배당!$B$2:$B$90,B36)=0,"",SUMIFS(SCHD_배당!$G$2:$G$90,SCHD_배당!$A$2:$A$90,A36,SCHD_배당!$B$2:$B$90,B36))</f>
        <v/>
      </c>
      <c r="E36" s="28">
        <f>IF(AND(D36="",A36=MAX(SCHD_배당!$A$2:$A$90),COUNTIFS(SCHD_배당!$A$2:$A$90,A36)&gt;0),SUMIFS(SCHD_배당!$G$2:$G$90,SCHD_배당!$A$2:$A$90,A36)/COUNTIFS(SCHD_배당!$A$2:$A$90,A36),"")</f>
        <v/>
      </c>
      <c r="F36" s="28">
        <f>AVERAGE($D$2:$D$61)</f>
        <v/>
      </c>
    </row>
    <row r="37">
      <c r="A37" s="45" t="n">
        <v>2020</v>
      </c>
      <c r="B37" s="78" t="n">
        <v>4</v>
      </c>
      <c r="C37" s="45" t="inlineStr">
        <is>
          <t>20 Q4</t>
        </is>
      </c>
      <c r="D37" s="28">
        <f>IF(COUNTIFS(SCHD_배당!$A$2:$A$90,A37,SCHD_배당!$B$2:$B$90,B37)=0,"",SUMIFS(SCHD_배당!$G$2:$G$90,SCHD_배당!$A$2:$A$90,A37,SCHD_배당!$B$2:$B$90,B37))</f>
        <v/>
      </c>
      <c r="E37" s="28">
        <f>IF(AND(D37="",A37=MAX(SCHD_배당!$A$2:$A$90),COUNTIFS(SCHD_배당!$A$2:$A$90,A37)&gt;0),SUMIFS(SCHD_배당!$G$2:$G$90,SCHD_배당!$A$2:$A$90,A37)/COUNTIFS(SCHD_배당!$A$2:$A$90,A37),"")</f>
        <v/>
      </c>
      <c r="F37" s="28">
        <f>AVERAGE($D$2:$D$61)</f>
        <v/>
      </c>
    </row>
    <row r="38">
      <c r="A38" s="45" t="n">
        <v>2021</v>
      </c>
      <c r="B38" s="78" t="n">
        <v>1</v>
      </c>
      <c r="C38" s="45" t="inlineStr">
        <is>
          <t>21 Q1</t>
        </is>
      </c>
      <c r="D38" s="28">
        <f>IF(COUNTIFS(SCHD_배당!$A$2:$A$90,A38,SCHD_배당!$B$2:$B$90,B38)=0,"",SUMIFS(SCHD_배당!$G$2:$G$90,SCHD_배당!$A$2:$A$90,A38,SCHD_배당!$B$2:$B$90,B38))</f>
        <v/>
      </c>
      <c r="E38" s="28">
        <f>IF(AND(D38="",A38=MAX(SCHD_배당!$A$2:$A$90),COUNTIFS(SCHD_배당!$A$2:$A$90,A38)&gt;0),SUMIFS(SCHD_배당!$G$2:$G$90,SCHD_배당!$A$2:$A$90,A38)/COUNTIFS(SCHD_배당!$A$2:$A$90,A38),"")</f>
        <v/>
      </c>
      <c r="F38" s="28">
        <f>AVERAGE($D$2:$D$61)</f>
        <v/>
      </c>
    </row>
    <row r="39">
      <c r="A39" s="45" t="n">
        <v>2021</v>
      </c>
      <c r="B39" s="78" t="n">
        <v>2</v>
      </c>
      <c r="C39" s="45" t="inlineStr">
        <is>
          <t>21 Q2</t>
        </is>
      </c>
      <c r="D39" s="28">
        <f>IF(COUNTIFS(SCHD_배당!$A$2:$A$90,A39,SCHD_배당!$B$2:$B$90,B39)=0,"",SUMIFS(SCHD_배당!$G$2:$G$90,SCHD_배당!$A$2:$A$90,A39,SCHD_배당!$B$2:$B$90,B39))</f>
        <v/>
      </c>
      <c r="E39" s="28">
        <f>IF(AND(D39="",A39=MAX(SCHD_배당!$A$2:$A$90),COUNTIFS(SCHD_배당!$A$2:$A$90,A39)&gt;0),SUMIFS(SCHD_배당!$G$2:$G$90,SCHD_배당!$A$2:$A$90,A39)/COUNTIFS(SCHD_배당!$A$2:$A$90,A39),"")</f>
        <v/>
      </c>
      <c r="F39" s="28">
        <f>AVERAGE($D$2:$D$61)</f>
        <v/>
      </c>
    </row>
    <row r="40">
      <c r="A40" s="45" t="n">
        <v>2021</v>
      </c>
      <c r="B40" s="78" t="n">
        <v>3</v>
      </c>
      <c r="C40" s="45" t="inlineStr">
        <is>
          <t>21 Q3</t>
        </is>
      </c>
      <c r="D40" s="28">
        <f>IF(COUNTIFS(SCHD_배당!$A$2:$A$90,A40,SCHD_배당!$B$2:$B$90,B40)=0,"",SUMIFS(SCHD_배당!$G$2:$G$90,SCHD_배당!$A$2:$A$90,A40,SCHD_배당!$B$2:$B$90,B40))</f>
        <v/>
      </c>
      <c r="E40" s="28">
        <f>IF(AND(D40="",A40=MAX(SCHD_배당!$A$2:$A$90),COUNTIFS(SCHD_배당!$A$2:$A$90,A40)&gt;0),SUMIFS(SCHD_배당!$G$2:$G$90,SCHD_배당!$A$2:$A$90,A40)/COUNTIFS(SCHD_배당!$A$2:$A$90,A40),"")</f>
        <v/>
      </c>
      <c r="F40" s="28">
        <f>AVERAGE($D$2:$D$61)</f>
        <v/>
      </c>
    </row>
    <row r="41">
      <c r="A41" s="45" t="n">
        <v>2021</v>
      </c>
      <c r="B41" s="78" t="n">
        <v>4</v>
      </c>
      <c r="C41" s="45" t="inlineStr">
        <is>
          <t>21 Q4</t>
        </is>
      </c>
      <c r="D41" s="28">
        <f>IF(COUNTIFS(SCHD_배당!$A$2:$A$90,A41,SCHD_배당!$B$2:$B$90,B41)=0,"",SUMIFS(SCHD_배당!$G$2:$G$90,SCHD_배당!$A$2:$A$90,A41,SCHD_배당!$B$2:$B$90,B41))</f>
        <v/>
      </c>
      <c r="E41" s="28">
        <f>IF(AND(D41="",A41=MAX(SCHD_배당!$A$2:$A$90),COUNTIFS(SCHD_배당!$A$2:$A$90,A41)&gt;0),SUMIFS(SCHD_배당!$G$2:$G$90,SCHD_배당!$A$2:$A$90,A41)/COUNTIFS(SCHD_배당!$A$2:$A$90,A41),"")</f>
        <v/>
      </c>
      <c r="F41" s="28">
        <f>AVERAGE($D$2:$D$61)</f>
        <v/>
      </c>
    </row>
    <row r="42">
      <c r="A42" s="45" t="n">
        <v>2022</v>
      </c>
      <c r="B42" s="78" t="n">
        <v>1</v>
      </c>
      <c r="C42" s="45" t="inlineStr">
        <is>
          <t>22 Q1</t>
        </is>
      </c>
      <c r="D42" s="28">
        <f>IF(COUNTIFS(SCHD_배당!$A$2:$A$90,A42,SCHD_배당!$B$2:$B$90,B42)=0,"",SUMIFS(SCHD_배당!$G$2:$G$90,SCHD_배당!$A$2:$A$90,A42,SCHD_배당!$B$2:$B$90,B42))</f>
        <v/>
      </c>
      <c r="E42" s="28">
        <f>IF(AND(D42="",A42=MAX(SCHD_배당!$A$2:$A$90),COUNTIFS(SCHD_배당!$A$2:$A$90,A42)&gt;0),SUMIFS(SCHD_배당!$G$2:$G$90,SCHD_배당!$A$2:$A$90,A42)/COUNTIFS(SCHD_배당!$A$2:$A$90,A42),"")</f>
        <v/>
      </c>
      <c r="F42" s="28">
        <f>AVERAGE($D$2:$D$61)</f>
        <v/>
      </c>
    </row>
    <row r="43">
      <c r="A43" s="45" t="n">
        <v>2022</v>
      </c>
      <c r="B43" s="78" t="n">
        <v>2</v>
      </c>
      <c r="C43" s="45" t="inlineStr">
        <is>
          <t>22 Q2</t>
        </is>
      </c>
      <c r="D43" s="28">
        <f>IF(COUNTIFS(SCHD_배당!$A$2:$A$90,A43,SCHD_배당!$B$2:$B$90,B43)=0,"",SUMIFS(SCHD_배당!$G$2:$G$90,SCHD_배당!$A$2:$A$90,A43,SCHD_배당!$B$2:$B$90,B43))</f>
        <v/>
      </c>
      <c r="E43" s="28">
        <f>IF(AND(D43="",A43=MAX(SCHD_배당!$A$2:$A$90),COUNTIFS(SCHD_배당!$A$2:$A$90,A43)&gt;0),SUMIFS(SCHD_배당!$G$2:$G$90,SCHD_배당!$A$2:$A$90,A43)/COUNTIFS(SCHD_배당!$A$2:$A$90,A43),"")</f>
        <v/>
      </c>
      <c r="F43" s="28">
        <f>AVERAGE($D$2:$D$61)</f>
        <v/>
      </c>
    </row>
    <row r="44">
      <c r="A44" s="45" t="n">
        <v>2022</v>
      </c>
      <c r="B44" s="78" t="n">
        <v>3</v>
      </c>
      <c r="C44" s="45" t="inlineStr">
        <is>
          <t>22 Q3</t>
        </is>
      </c>
      <c r="D44" s="28">
        <f>IF(COUNTIFS(SCHD_배당!$A$2:$A$90,A44,SCHD_배당!$B$2:$B$90,B44)=0,"",SUMIFS(SCHD_배당!$G$2:$G$90,SCHD_배당!$A$2:$A$90,A44,SCHD_배당!$B$2:$B$90,B44))</f>
        <v/>
      </c>
      <c r="E44" s="28">
        <f>IF(AND(D44="",A44=MAX(SCHD_배당!$A$2:$A$90),COUNTIFS(SCHD_배당!$A$2:$A$90,A44)&gt;0),SUMIFS(SCHD_배당!$G$2:$G$90,SCHD_배당!$A$2:$A$90,A44)/COUNTIFS(SCHD_배당!$A$2:$A$90,A44),"")</f>
        <v/>
      </c>
      <c r="F44" s="28">
        <f>AVERAGE($D$2:$D$61)</f>
        <v/>
      </c>
    </row>
    <row r="45">
      <c r="A45" s="45" t="n">
        <v>2022</v>
      </c>
      <c r="B45" s="78" t="n">
        <v>4</v>
      </c>
      <c r="C45" s="45" t="inlineStr">
        <is>
          <t>22 Q4</t>
        </is>
      </c>
      <c r="D45" s="28">
        <f>IF(COUNTIFS(SCHD_배당!$A$2:$A$90,A45,SCHD_배당!$B$2:$B$90,B45)=0,"",SUMIFS(SCHD_배당!$G$2:$G$90,SCHD_배당!$A$2:$A$90,A45,SCHD_배당!$B$2:$B$90,B45))</f>
        <v/>
      </c>
      <c r="E45" s="28">
        <f>IF(AND(D45="",A45=MAX(SCHD_배당!$A$2:$A$90),COUNTIFS(SCHD_배당!$A$2:$A$90,A45)&gt;0),SUMIFS(SCHD_배당!$G$2:$G$90,SCHD_배당!$A$2:$A$90,A45)/COUNTIFS(SCHD_배당!$A$2:$A$90,A45),"")</f>
        <v/>
      </c>
      <c r="F45" s="28">
        <f>AVERAGE($D$2:$D$61)</f>
        <v/>
      </c>
    </row>
    <row r="46">
      <c r="A46" s="45" t="n">
        <v>2023</v>
      </c>
      <c r="B46" s="78" t="n">
        <v>1</v>
      </c>
      <c r="C46" s="45" t="inlineStr">
        <is>
          <t>23 Q1</t>
        </is>
      </c>
      <c r="D46" s="28">
        <f>IF(COUNTIFS(SCHD_배당!$A$2:$A$90,A46,SCHD_배당!$B$2:$B$90,B46)=0,"",SUMIFS(SCHD_배당!$G$2:$G$90,SCHD_배당!$A$2:$A$90,A46,SCHD_배당!$B$2:$B$90,B46))</f>
        <v/>
      </c>
      <c r="E46" s="28">
        <f>IF(AND(D46="",A46=MAX(SCHD_배당!$A$2:$A$90),COUNTIFS(SCHD_배당!$A$2:$A$90,A46)&gt;0),SUMIFS(SCHD_배당!$G$2:$G$90,SCHD_배당!$A$2:$A$90,A46)/COUNTIFS(SCHD_배당!$A$2:$A$90,A46),"")</f>
        <v/>
      </c>
      <c r="F46" s="28">
        <f>AVERAGE($D$2:$D$61)</f>
        <v/>
      </c>
    </row>
    <row r="47">
      <c r="A47" s="45" t="n">
        <v>2023</v>
      </c>
      <c r="B47" s="78" t="n">
        <v>2</v>
      </c>
      <c r="C47" s="45" t="inlineStr">
        <is>
          <t>23 Q2</t>
        </is>
      </c>
      <c r="D47" s="28">
        <f>IF(COUNTIFS(SCHD_배당!$A$2:$A$90,A47,SCHD_배당!$B$2:$B$90,B47)=0,"",SUMIFS(SCHD_배당!$G$2:$G$90,SCHD_배당!$A$2:$A$90,A47,SCHD_배당!$B$2:$B$90,B47))</f>
        <v/>
      </c>
      <c r="E47" s="28">
        <f>IF(AND(D47="",A47=MAX(SCHD_배당!$A$2:$A$90),COUNTIFS(SCHD_배당!$A$2:$A$90,A47)&gt;0),SUMIFS(SCHD_배당!$G$2:$G$90,SCHD_배당!$A$2:$A$90,A47)/COUNTIFS(SCHD_배당!$A$2:$A$90,A47),"")</f>
        <v/>
      </c>
      <c r="F47" s="28">
        <f>AVERAGE($D$2:$D$61)</f>
        <v/>
      </c>
    </row>
    <row r="48">
      <c r="A48" s="45" t="n">
        <v>2023</v>
      </c>
      <c r="B48" s="78" t="n">
        <v>3</v>
      </c>
      <c r="C48" s="45" t="inlineStr">
        <is>
          <t>23 Q3</t>
        </is>
      </c>
      <c r="D48" s="28">
        <f>IF(COUNTIFS(SCHD_배당!$A$2:$A$90,A48,SCHD_배당!$B$2:$B$90,B48)=0,"",SUMIFS(SCHD_배당!$G$2:$G$90,SCHD_배당!$A$2:$A$90,A48,SCHD_배당!$B$2:$B$90,B48))</f>
        <v/>
      </c>
      <c r="E48" s="28">
        <f>IF(AND(D48="",A48=MAX(SCHD_배당!$A$2:$A$90),COUNTIFS(SCHD_배당!$A$2:$A$90,A48)&gt;0),SUMIFS(SCHD_배당!$G$2:$G$90,SCHD_배당!$A$2:$A$90,A48)/COUNTIFS(SCHD_배당!$A$2:$A$90,A48),"")</f>
        <v/>
      </c>
      <c r="F48" s="28">
        <f>AVERAGE($D$2:$D$61)</f>
        <v/>
      </c>
    </row>
    <row r="49">
      <c r="A49" s="45" t="n">
        <v>2023</v>
      </c>
      <c r="B49" s="78" t="n">
        <v>4</v>
      </c>
      <c r="C49" s="45" t="inlineStr">
        <is>
          <t>23 Q4</t>
        </is>
      </c>
      <c r="D49" s="28">
        <f>IF(COUNTIFS(SCHD_배당!$A$2:$A$90,A49,SCHD_배당!$B$2:$B$90,B49)=0,"",SUMIFS(SCHD_배당!$G$2:$G$90,SCHD_배당!$A$2:$A$90,A49,SCHD_배당!$B$2:$B$90,B49))</f>
        <v/>
      </c>
      <c r="E49" s="28">
        <f>IF(AND(D49="",A49=MAX(SCHD_배당!$A$2:$A$90),COUNTIFS(SCHD_배당!$A$2:$A$90,A49)&gt;0),SUMIFS(SCHD_배당!$G$2:$G$90,SCHD_배당!$A$2:$A$90,A49)/COUNTIFS(SCHD_배당!$A$2:$A$90,A49),"")</f>
        <v/>
      </c>
      <c r="F49" s="28">
        <f>AVERAGE($D$2:$D$61)</f>
        <v/>
      </c>
    </row>
    <row r="50">
      <c r="A50" s="45" t="n">
        <v>2024</v>
      </c>
      <c r="B50" s="78" t="n">
        <v>1</v>
      </c>
      <c r="C50" s="45" t="inlineStr">
        <is>
          <t>24 Q1</t>
        </is>
      </c>
      <c r="D50" s="28">
        <f>IF(COUNTIFS(SCHD_배당!$A$2:$A$90,A50,SCHD_배당!$B$2:$B$90,B50)=0,"",SUMIFS(SCHD_배당!$G$2:$G$90,SCHD_배당!$A$2:$A$90,A50,SCHD_배당!$B$2:$B$90,B50))</f>
        <v/>
      </c>
      <c r="E50" s="28">
        <f>IF(AND(D50="",A50=MAX(SCHD_배당!$A$2:$A$90),COUNTIFS(SCHD_배당!$A$2:$A$90,A50)&gt;0),SUMIFS(SCHD_배당!$G$2:$G$90,SCHD_배당!$A$2:$A$90,A50)/COUNTIFS(SCHD_배당!$A$2:$A$90,A50),"")</f>
        <v/>
      </c>
      <c r="F50" s="28">
        <f>AVERAGE($D$2:$D$61)</f>
        <v/>
      </c>
    </row>
    <row r="51">
      <c r="A51" s="45" t="n">
        <v>2024</v>
      </c>
      <c r="B51" s="78" t="n">
        <v>2</v>
      </c>
      <c r="C51" s="45" t="inlineStr">
        <is>
          <t>24 Q2</t>
        </is>
      </c>
      <c r="D51" s="28">
        <f>IF(COUNTIFS(SCHD_배당!$A$2:$A$90,A51,SCHD_배당!$B$2:$B$90,B51)=0,"",SUMIFS(SCHD_배당!$G$2:$G$90,SCHD_배당!$A$2:$A$90,A51,SCHD_배당!$B$2:$B$90,B51))</f>
        <v/>
      </c>
      <c r="E51" s="28">
        <f>IF(AND(D51="",A51=MAX(SCHD_배당!$A$2:$A$90),COUNTIFS(SCHD_배당!$A$2:$A$90,A51)&gt;0),SUMIFS(SCHD_배당!$G$2:$G$90,SCHD_배당!$A$2:$A$90,A51)/COUNTIFS(SCHD_배당!$A$2:$A$90,A51),"")</f>
        <v/>
      </c>
      <c r="F51" s="28">
        <f>AVERAGE($D$2:$D$61)</f>
        <v/>
      </c>
    </row>
    <row r="52">
      <c r="A52" s="45" t="n">
        <v>2024</v>
      </c>
      <c r="B52" s="78" t="n">
        <v>3</v>
      </c>
      <c r="C52" s="45" t="inlineStr">
        <is>
          <t>24 Q3</t>
        </is>
      </c>
      <c r="D52" s="28">
        <f>IF(COUNTIFS(SCHD_배당!$A$2:$A$90,A52,SCHD_배당!$B$2:$B$90,B52)=0,"",SUMIFS(SCHD_배당!$G$2:$G$90,SCHD_배당!$A$2:$A$90,A52,SCHD_배당!$B$2:$B$90,B52))</f>
        <v/>
      </c>
      <c r="E52" s="28">
        <f>IF(AND(D52="",A52=MAX(SCHD_배당!$A$2:$A$90),COUNTIFS(SCHD_배당!$A$2:$A$90,A52)&gt;0),SUMIFS(SCHD_배당!$G$2:$G$90,SCHD_배당!$A$2:$A$90,A52)/COUNTIFS(SCHD_배당!$A$2:$A$90,A52),"")</f>
        <v/>
      </c>
      <c r="F52" s="28">
        <f>AVERAGE($D$2:$D$61)</f>
        <v/>
      </c>
    </row>
    <row r="53">
      <c r="A53" s="45" t="n">
        <v>2024</v>
      </c>
      <c r="B53" s="78" t="n">
        <v>4</v>
      </c>
      <c r="C53" s="45" t="inlineStr">
        <is>
          <t>24 Q4</t>
        </is>
      </c>
      <c r="D53" s="28">
        <f>IF(COUNTIFS(SCHD_배당!$A$2:$A$90,A53,SCHD_배당!$B$2:$B$90,B53)=0,"",SUMIFS(SCHD_배당!$G$2:$G$90,SCHD_배당!$A$2:$A$90,A53,SCHD_배당!$B$2:$B$90,B53))</f>
        <v/>
      </c>
      <c r="E53" s="28">
        <f>IF(AND(D53="",A53=MAX(SCHD_배당!$A$2:$A$90),COUNTIFS(SCHD_배당!$A$2:$A$90,A53)&gt;0),SUMIFS(SCHD_배당!$G$2:$G$90,SCHD_배당!$A$2:$A$90,A53)/COUNTIFS(SCHD_배당!$A$2:$A$90,A53),"")</f>
        <v/>
      </c>
      <c r="F53" s="28">
        <f>AVERAGE($D$2:$D$61)</f>
        <v/>
      </c>
    </row>
    <row r="54">
      <c r="A54" s="45" t="n">
        <v>2025</v>
      </c>
      <c r="B54" s="78" t="n">
        <v>1</v>
      </c>
      <c r="C54" s="45" t="inlineStr">
        <is>
          <t>25 Q1</t>
        </is>
      </c>
      <c r="D54" s="28">
        <f>IF(COUNTIFS(SCHD_배당!$A$2:$A$90,A54,SCHD_배당!$B$2:$B$90,B54)=0,"",SUMIFS(SCHD_배당!$G$2:$G$90,SCHD_배당!$A$2:$A$90,A54,SCHD_배당!$B$2:$B$90,B54))</f>
        <v/>
      </c>
      <c r="E54" s="28">
        <f>IF(AND(D54="",A54=MAX(SCHD_배당!$A$2:$A$90),COUNTIFS(SCHD_배당!$A$2:$A$90,A54)&gt;0),SUMIFS(SCHD_배당!$G$2:$G$90,SCHD_배당!$A$2:$A$90,A54)/COUNTIFS(SCHD_배당!$A$2:$A$90,A54),"")</f>
        <v/>
      </c>
      <c r="F54" s="28">
        <f>AVERAGE($D$2:$D$61)</f>
        <v/>
      </c>
    </row>
    <row r="55">
      <c r="A55" s="45" t="n">
        <v>2025</v>
      </c>
      <c r="B55" s="78" t="n">
        <v>2</v>
      </c>
      <c r="C55" s="45" t="inlineStr">
        <is>
          <t>25 Q2</t>
        </is>
      </c>
      <c r="D55" s="28">
        <f>IF(COUNTIFS(SCHD_배당!$A$2:$A$90,A55,SCHD_배당!$B$2:$B$90,B55)=0,"",SUMIFS(SCHD_배당!$G$2:$G$90,SCHD_배당!$A$2:$A$90,A55,SCHD_배당!$B$2:$B$90,B55))</f>
        <v/>
      </c>
      <c r="E55" s="28">
        <f>IF(AND(D55="",A55=MAX(SCHD_배당!$A$2:$A$90),COUNTIFS(SCHD_배당!$A$2:$A$90,A55)&gt;0),SUMIFS(SCHD_배당!$G$2:$G$90,SCHD_배당!$A$2:$A$90,A55)/COUNTIFS(SCHD_배당!$A$2:$A$90,A55),"")</f>
        <v/>
      </c>
      <c r="F55" s="28">
        <f>AVERAGE($D$2:$D$61)</f>
        <v/>
      </c>
    </row>
    <row r="56">
      <c r="A56" s="45" t="n">
        <v>2025</v>
      </c>
      <c r="B56" s="78" t="n">
        <v>3</v>
      </c>
      <c r="C56" s="45" t="inlineStr">
        <is>
          <t>25 Q3</t>
        </is>
      </c>
      <c r="D56" s="28">
        <f>IF(COUNTIFS(SCHD_배당!$A$2:$A$90,A56,SCHD_배당!$B$2:$B$90,B56)=0,"",SUMIFS(SCHD_배당!$G$2:$G$90,SCHD_배당!$A$2:$A$90,A56,SCHD_배당!$B$2:$B$90,B56))</f>
        <v/>
      </c>
      <c r="E56" s="28">
        <f>IF(AND(D56="",A56=MAX(SCHD_배당!$A$2:$A$90),COUNTIFS(SCHD_배당!$A$2:$A$90,A56)&gt;0),SUMIFS(SCHD_배당!$G$2:$G$90,SCHD_배당!$A$2:$A$90,A56)/COUNTIFS(SCHD_배당!$A$2:$A$90,A56),"")</f>
        <v/>
      </c>
      <c r="F56" s="28">
        <f>AVERAGE($D$2:$D$61)</f>
        <v/>
      </c>
    </row>
    <row r="57">
      <c r="A57" s="45" t="n">
        <v>2025</v>
      </c>
      <c r="B57" s="78" t="n">
        <v>4</v>
      </c>
      <c r="C57" s="45" t="inlineStr">
        <is>
          <t>25 Q4</t>
        </is>
      </c>
      <c r="D57" s="28">
        <f>IF(COUNTIFS(SCHD_배당!$A$2:$A$90,A57,SCHD_배당!$B$2:$B$90,B57)=0,"",SUMIFS(SCHD_배당!$G$2:$G$90,SCHD_배당!$A$2:$A$90,A57,SCHD_배당!$B$2:$B$90,B57))</f>
        <v/>
      </c>
      <c r="E57" s="28">
        <f>IF(AND(D57="",A57=MAX(SCHD_배당!$A$2:$A$90),COUNTIFS(SCHD_배당!$A$2:$A$90,A57)&gt;0),SUMIFS(SCHD_배당!$G$2:$G$90,SCHD_배당!$A$2:$A$90,A57)/COUNTIFS(SCHD_배당!$A$2:$A$90,A57),"")</f>
        <v/>
      </c>
      <c r="F57" s="28">
        <f>AVERAGE($D$2:$D$61)</f>
        <v/>
      </c>
    </row>
    <row r="58">
      <c r="A58" s="45" t="n">
        <v>2026</v>
      </c>
      <c r="B58" s="78" t="n">
        <v>1</v>
      </c>
      <c r="C58" s="45" t="inlineStr">
        <is>
          <t>26 Q1</t>
        </is>
      </c>
      <c r="D58" s="28">
        <f>IF(COUNTIFS(SCHD_배당!$A$2:$A$90,A58,SCHD_배당!$B$2:$B$90,B58)=0,"",SUMIFS(SCHD_배당!$G$2:$G$90,SCHD_배당!$A$2:$A$90,A58,SCHD_배당!$B$2:$B$90,B58))</f>
        <v/>
      </c>
      <c r="E58" s="28">
        <f>IF(AND(D58="",A58=MAX(SCHD_배당!$A$2:$A$90),COUNTIFS(SCHD_배당!$A$2:$A$90,A58)&gt;0),SUMIFS(SCHD_배당!$G$2:$G$90,SCHD_배당!$A$2:$A$90,A58)/COUNTIFS(SCHD_배당!$A$2:$A$90,A58),"")</f>
        <v/>
      </c>
      <c r="F58" s="28">
        <f>AVERAGE($D$2:$D$61)</f>
        <v/>
      </c>
    </row>
    <row r="59">
      <c r="A59" s="45" t="n">
        <v>2026</v>
      </c>
      <c r="B59" s="78" t="n">
        <v>2</v>
      </c>
      <c r="C59" s="45" t="inlineStr">
        <is>
          <t>26 Q2</t>
        </is>
      </c>
      <c r="D59" s="28">
        <f>IF(COUNTIFS(SCHD_배당!$A$2:$A$90,A59,SCHD_배당!$B$2:$B$90,B59)=0,"",SUMIFS(SCHD_배당!$G$2:$G$90,SCHD_배당!$A$2:$A$90,A59,SCHD_배당!$B$2:$B$90,B59))</f>
        <v/>
      </c>
      <c r="E59" s="28">
        <f>IF(AND(D59="",A59=MAX(SCHD_배당!$A$2:$A$90),COUNTIFS(SCHD_배당!$A$2:$A$90,A59)&gt;0),SUMIFS(SCHD_배당!$G$2:$G$90,SCHD_배당!$A$2:$A$90,A59)/COUNTIFS(SCHD_배당!$A$2:$A$90,A59),"")</f>
        <v/>
      </c>
      <c r="F59" s="28">
        <f>AVERAGE($D$2:$D$61)</f>
        <v/>
      </c>
    </row>
    <row r="60">
      <c r="A60" s="45" t="n">
        <v>2026</v>
      </c>
      <c r="B60" s="78" t="n">
        <v>3</v>
      </c>
      <c r="C60" s="45" t="inlineStr">
        <is>
          <t>26 Q3</t>
        </is>
      </c>
      <c r="D60" s="28">
        <f>IF(COUNTIFS(SCHD_배당!$A$2:$A$90,A60,SCHD_배당!$B$2:$B$90,B60)=0,"",SUMIFS(SCHD_배당!$G$2:$G$90,SCHD_배당!$A$2:$A$90,A60,SCHD_배당!$B$2:$B$90,B60))</f>
        <v/>
      </c>
      <c r="E60" s="28">
        <f>IF(AND(D60="",A60=MAX(SCHD_배당!$A$2:$A$90),COUNTIFS(SCHD_배당!$A$2:$A$90,A60)&gt;0),SUMIFS(SCHD_배당!$G$2:$G$90,SCHD_배당!$A$2:$A$90,A60)/COUNTIFS(SCHD_배당!$A$2:$A$90,A60),"")</f>
        <v/>
      </c>
      <c r="F60" s="28">
        <f>AVERAGE($D$2:$D$61)</f>
        <v/>
      </c>
    </row>
    <row r="61">
      <c r="A61" s="45" t="n">
        <v>2026</v>
      </c>
      <c r="B61" s="78" t="n">
        <v>4</v>
      </c>
      <c r="C61" s="45" t="inlineStr">
        <is>
          <t>26 Q4</t>
        </is>
      </c>
      <c r="D61" s="28">
        <f>IF(COUNTIFS(SCHD_배당!$A$2:$A$90,A61,SCHD_배당!$B$2:$B$90,B61)=0,"",SUMIFS(SCHD_배당!$G$2:$G$90,SCHD_배당!$A$2:$A$90,A61,SCHD_배당!$B$2:$B$90,B61))</f>
        <v/>
      </c>
      <c r="E61" s="28">
        <f>IF(AND(D61="",A61=MAX(SCHD_배당!$A$2:$A$90),COUNTIFS(SCHD_배당!$A$2:$A$90,A61)&gt;0),SUMIFS(SCHD_배당!$G$2:$G$90,SCHD_배당!$A$2:$A$90,A61)/COUNTIFS(SCHD_배당!$A$2:$A$90,A61),"")</f>
        <v/>
      </c>
      <c r="F61" s="28">
        <f>AVERAGE($D$2:$D$61)</f>
        <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2026-10-21T01:47:47Z</dcterms:created>
  <dcterms:modified xmlns:dcterms="http://purl.org/dc/terms/" xmlns:xsi="http://www.w3.org/2001/XMLSchema-instance" xsi:type="dcterms:W3CDTF">2026-10-21T01:47:48Z</dcterms:modified>
</cp:coreProperties>
</file>